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0" windowWidth="4965" windowHeight="8820" firstSheet="3" activeTab="5"/>
  </bookViews>
  <sheets>
    <sheet name="dve jadra LK2 (zde LK1)" sheetId="1" r:id="rId1"/>
    <sheet name="dekompakce_LK2 (zde LK1)" sheetId="2" r:id="rId2"/>
    <sheet name="Statistica" sheetId="4" r:id="rId3"/>
    <sheet name="ICP-MS" sheetId="6" r:id="rId4"/>
    <sheet name="Grain size" sheetId="8" r:id="rId5"/>
    <sheet name="EDXRF" sheetId="9" r:id="rId6"/>
  </sheets>
  <externalReferences>
    <externalReference r:id="rId7"/>
  </externalReferenc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94" i="8" l="1"/>
  <c r="D193" i="8"/>
  <c r="D192" i="8"/>
  <c r="D191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E63" i="8"/>
  <c r="E194" i="8"/>
  <c r="E193" i="8"/>
  <c r="E192" i="8"/>
  <c r="G192" i="8" s="1"/>
  <c r="E191" i="8"/>
  <c r="E190" i="8"/>
  <c r="E189" i="8"/>
  <c r="E188" i="8"/>
  <c r="G188" i="8" s="1"/>
  <c r="E187" i="8"/>
  <c r="E186" i="8"/>
  <c r="E185" i="8"/>
  <c r="E184" i="8"/>
  <c r="G184" i="8" s="1"/>
  <c r="E183" i="8"/>
  <c r="E182" i="8"/>
  <c r="E181" i="8"/>
  <c r="E180" i="8"/>
  <c r="G180" i="8" s="1"/>
  <c r="E179" i="8"/>
  <c r="E178" i="8"/>
  <c r="E177" i="8"/>
  <c r="E176" i="8"/>
  <c r="G176" i="8" s="1"/>
  <c r="E175" i="8"/>
  <c r="E174" i="8"/>
  <c r="E173" i="8"/>
  <c r="E172" i="8"/>
  <c r="G172" i="8" s="1"/>
  <c r="E171" i="8"/>
  <c r="E170" i="8"/>
  <c r="E169" i="8"/>
  <c r="E168" i="8"/>
  <c r="E167" i="8"/>
  <c r="E166" i="8"/>
  <c r="E165" i="8"/>
  <c r="E164" i="8"/>
  <c r="G164" i="8" s="1"/>
  <c r="E163" i="8"/>
  <c r="E162" i="8"/>
  <c r="E161" i="8"/>
  <c r="E160" i="8"/>
  <c r="G160" i="8" s="1"/>
  <c r="E159" i="8"/>
  <c r="E158" i="8"/>
  <c r="E157" i="8"/>
  <c r="E156" i="8"/>
  <c r="G156" i="8" s="1"/>
  <c r="E155" i="8"/>
  <c r="E154" i="8"/>
  <c r="E153" i="8"/>
  <c r="E152" i="8"/>
  <c r="E151" i="8"/>
  <c r="E150" i="8"/>
  <c r="E149" i="8"/>
  <c r="E148" i="8"/>
  <c r="G148" i="8" s="1"/>
  <c r="E147" i="8"/>
  <c r="E146" i="8"/>
  <c r="E145" i="8"/>
  <c r="E144" i="8"/>
  <c r="G144" i="8" s="1"/>
  <c r="E143" i="8"/>
  <c r="E142" i="8"/>
  <c r="E141" i="8"/>
  <c r="E140" i="8"/>
  <c r="G140" i="8" s="1"/>
  <c r="E139" i="8"/>
  <c r="E138" i="8"/>
  <c r="E137" i="8"/>
  <c r="E136" i="8"/>
  <c r="E135" i="8"/>
  <c r="E134" i="8"/>
  <c r="E133" i="8"/>
  <c r="E132" i="8"/>
  <c r="G132" i="8" s="1"/>
  <c r="E131" i="8"/>
  <c r="E130" i="8"/>
  <c r="E129" i="8"/>
  <c r="E128" i="8"/>
  <c r="G128" i="8" s="1"/>
  <c r="E127" i="8"/>
  <c r="E126" i="8"/>
  <c r="E125" i="8"/>
  <c r="E124" i="8"/>
  <c r="G124" i="8" s="1"/>
  <c r="E123" i="8"/>
  <c r="E122" i="8"/>
  <c r="E121" i="8"/>
  <c r="E120" i="8"/>
  <c r="E119" i="8"/>
  <c r="E118" i="8"/>
  <c r="E117" i="8"/>
  <c r="E116" i="8"/>
  <c r="G116" i="8" s="1"/>
  <c r="E115" i="8"/>
  <c r="E114" i="8"/>
  <c r="E113" i="8"/>
  <c r="E112" i="8"/>
  <c r="G112" i="8" s="1"/>
  <c r="E111" i="8"/>
  <c r="E110" i="8"/>
  <c r="E109" i="8"/>
  <c r="E108" i="8"/>
  <c r="G108" i="8" s="1"/>
  <c r="E107" i="8"/>
  <c r="E106" i="8"/>
  <c r="E105" i="8"/>
  <c r="E61" i="8"/>
  <c r="E60" i="8"/>
  <c r="E59" i="8"/>
  <c r="G59" i="8" s="1"/>
  <c r="E58" i="8"/>
  <c r="E57" i="8"/>
  <c r="E56" i="8"/>
  <c r="E55" i="8"/>
  <c r="G55" i="8" s="1"/>
  <c r="E54" i="8"/>
  <c r="E53" i="8"/>
  <c r="E52" i="8"/>
  <c r="E51" i="8"/>
  <c r="G51" i="8" s="1"/>
  <c r="E50" i="8"/>
  <c r="E49" i="8"/>
  <c r="E48" i="8"/>
  <c r="E47" i="8"/>
  <c r="E46" i="8"/>
  <c r="E45" i="8"/>
  <c r="E44" i="8"/>
  <c r="E43" i="8"/>
  <c r="G43" i="8" s="1"/>
  <c r="E42" i="8"/>
  <c r="E41" i="8"/>
  <c r="E40" i="8"/>
  <c r="E39" i="8"/>
  <c r="G39" i="8" s="1"/>
  <c r="E38" i="8"/>
  <c r="E37" i="8"/>
  <c r="E36" i="8"/>
  <c r="E35" i="8"/>
  <c r="G35" i="8" s="1"/>
  <c r="E34" i="8"/>
  <c r="E33" i="8"/>
  <c r="E32" i="8"/>
  <c r="E31" i="8"/>
  <c r="E30" i="8"/>
  <c r="E29" i="8"/>
  <c r="E28" i="8"/>
  <c r="E27" i="8"/>
  <c r="G27" i="8" s="1"/>
  <c r="E26" i="8"/>
  <c r="E25" i="8"/>
  <c r="E24" i="8"/>
  <c r="E23" i="8"/>
  <c r="G23" i="8" s="1"/>
  <c r="E22" i="8"/>
  <c r="E21" i="8"/>
  <c r="E20" i="8"/>
  <c r="E19" i="8"/>
  <c r="G19" i="8" s="1"/>
  <c r="E18" i="8"/>
  <c r="E17" i="8"/>
  <c r="E16" i="8"/>
  <c r="E15" i="8"/>
  <c r="E14" i="8"/>
  <c r="E13" i="8"/>
  <c r="E12" i="8"/>
  <c r="E11" i="8"/>
  <c r="G11" i="8" s="1"/>
  <c r="E10" i="8"/>
  <c r="E9" i="8"/>
  <c r="E8" i="8"/>
  <c r="E7" i="8"/>
  <c r="G7" i="8" s="1"/>
  <c r="E6" i="8"/>
  <c r="E5" i="8"/>
  <c r="E4" i="8"/>
  <c r="E3" i="8"/>
  <c r="G3" i="8" s="1"/>
  <c r="E103" i="8"/>
  <c r="E102" i="8"/>
  <c r="E101" i="8"/>
  <c r="G101" i="8" s="1"/>
  <c r="E100" i="8"/>
  <c r="E99" i="8"/>
  <c r="E98" i="8"/>
  <c r="E97" i="8"/>
  <c r="G97" i="8" s="1"/>
  <c r="E96" i="8"/>
  <c r="E95" i="8"/>
  <c r="E94" i="8"/>
  <c r="E93" i="8"/>
  <c r="G93" i="8" s="1"/>
  <c r="E92" i="8"/>
  <c r="E91" i="8"/>
  <c r="E90" i="8"/>
  <c r="E89" i="8"/>
  <c r="G89" i="8" s="1"/>
  <c r="E88" i="8"/>
  <c r="E87" i="8"/>
  <c r="E86" i="8"/>
  <c r="E85" i="8"/>
  <c r="G85" i="8" s="1"/>
  <c r="E84" i="8"/>
  <c r="E83" i="8"/>
  <c r="E82" i="8"/>
  <c r="E81" i="8"/>
  <c r="G81" i="8" s="1"/>
  <c r="E80" i="8"/>
  <c r="E79" i="8"/>
  <c r="E78" i="8"/>
  <c r="E77" i="8"/>
  <c r="G77" i="8" s="1"/>
  <c r="E76" i="8"/>
  <c r="E75" i="8"/>
  <c r="E74" i="8"/>
  <c r="E73" i="8"/>
  <c r="G73" i="8" s="1"/>
  <c r="E72" i="8"/>
  <c r="E71" i="8"/>
  <c r="E70" i="8"/>
  <c r="E69" i="8"/>
  <c r="G69" i="8" s="1"/>
  <c r="E68" i="8"/>
  <c r="E67" i="8"/>
  <c r="E66" i="8"/>
  <c r="E65" i="8"/>
  <c r="G65" i="8" s="1"/>
  <c r="E64" i="8"/>
  <c r="G74" i="8" l="1"/>
  <c r="G66" i="8"/>
  <c r="G70" i="8"/>
  <c r="G78" i="8"/>
  <c r="G15" i="8"/>
  <c r="G31" i="8"/>
  <c r="G47" i="8"/>
  <c r="G120" i="8"/>
  <c r="G136" i="8"/>
  <c r="G152" i="8"/>
  <c r="G168" i="8"/>
  <c r="G82" i="8"/>
  <c r="G86" i="8"/>
  <c r="G90" i="8"/>
  <c r="G94" i="8"/>
  <c r="G98" i="8"/>
  <c r="G102" i="8"/>
  <c r="G4" i="8"/>
  <c r="G8" i="8"/>
  <c r="G63" i="8"/>
  <c r="G67" i="8"/>
  <c r="G71" i="8"/>
  <c r="G75" i="8"/>
  <c r="G79" i="8"/>
  <c r="G83" i="8"/>
  <c r="G87" i="8"/>
  <c r="G91" i="8"/>
  <c r="G95" i="8"/>
  <c r="G99" i="8"/>
  <c r="G103" i="8"/>
  <c r="G5" i="8"/>
  <c r="G9" i="8"/>
  <c r="G13" i="8"/>
  <c r="G12" i="8"/>
  <c r="G16" i="8"/>
  <c r="G20" i="8"/>
  <c r="G24" i="8"/>
  <c r="G28" i="8"/>
  <c r="G32" i="8"/>
  <c r="G36" i="8"/>
  <c r="G40" i="8"/>
  <c r="G44" i="8"/>
  <c r="G48" i="8"/>
  <c r="G52" i="8"/>
  <c r="G56" i="8"/>
  <c r="G60" i="8"/>
  <c r="G105" i="8"/>
  <c r="G109" i="8"/>
  <c r="G113" i="8"/>
  <c r="G117" i="8"/>
  <c r="G121" i="8"/>
  <c r="G125" i="8"/>
  <c r="G129" i="8"/>
  <c r="G133" i="8"/>
  <c r="G137" i="8"/>
  <c r="G141" i="8"/>
  <c r="G145" i="8"/>
  <c r="G149" i="8"/>
  <c r="G153" i="8"/>
  <c r="G157" i="8"/>
  <c r="G161" i="8"/>
  <c r="G165" i="8"/>
  <c r="G169" i="8"/>
  <c r="G173" i="8"/>
  <c r="G177" i="8"/>
  <c r="G181" i="8"/>
  <c r="G185" i="8"/>
  <c r="G189" i="8"/>
  <c r="G193" i="8"/>
  <c r="G17" i="8"/>
  <c r="G21" i="8"/>
  <c r="G25" i="8"/>
  <c r="G29" i="8"/>
  <c r="G33" i="8"/>
  <c r="G37" i="8"/>
  <c r="G41" i="8"/>
  <c r="G45" i="8"/>
  <c r="G49" i="8"/>
  <c r="G53" i="8"/>
  <c r="G57" i="8"/>
  <c r="G61" i="8"/>
  <c r="G106" i="8"/>
  <c r="G110" i="8"/>
  <c r="G114" i="8"/>
  <c r="G118" i="8"/>
  <c r="G122" i="8"/>
  <c r="G126" i="8"/>
  <c r="G130" i="8"/>
  <c r="G134" i="8"/>
  <c r="G138" i="8"/>
  <c r="G142" i="8"/>
  <c r="G146" i="8"/>
  <c r="G150" i="8"/>
  <c r="G154" i="8"/>
  <c r="G158" i="8"/>
  <c r="G162" i="8"/>
  <c r="G166" i="8"/>
  <c r="G170" i="8"/>
  <c r="G174" i="8"/>
  <c r="G178" i="8"/>
  <c r="G182" i="8"/>
  <c r="G186" i="8"/>
  <c r="G190" i="8"/>
  <c r="G194" i="8"/>
  <c r="G64" i="8"/>
  <c r="G68" i="8"/>
  <c r="G72" i="8"/>
  <c r="G76" i="8"/>
  <c r="G80" i="8"/>
  <c r="G84" i="8"/>
  <c r="G88" i="8"/>
  <c r="G92" i="8"/>
  <c r="G96" i="8"/>
  <c r="G100" i="8"/>
  <c r="G6" i="8"/>
  <c r="G10" i="8"/>
  <c r="G14" i="8"/>
  <c r="G18" i="8"/>
  <c r="G22" i="8"/>
  <c r="G26" i="8"/>
  <c r="G30" i="8"/>
  <c r="G34" i="8"/>
  <c r="G38" i="8"/>
  <c r="G42" i="8"/>
  <c r="G46" i="8"/>
  <c r="G50" i="8"/>
  <c r="G54" i="8"/>
  <c r="G58" i="8"/>
  <c r="G107" i="8"/>
  <c r="G111" i="8"/>
  <c r="G115" i="8"/>
  <c r="G119" i="8"/>
  <c r="G123" i="8"/>
  <c r="G127" i="8"/>
  <c r="G131" i="8"/>
  <c r="G135" i="8"/>
  <c r="G139" i="8"/>
  <c r="G143" i="8"/>
  <c r="G147" i="8"/>
  <c r="G151" i="8"/>
  <c r="G155" i="8"/>
  <c r="G159" i="8"/>
  <c r="G163" i="8"/>
  <c r="G167" i="8"/>
  <c r="G171" i="8"/>
  <c r="G175" i="8"/>
  <c r="G179" i="8"/>
  <c r="G183" i="8"/>
  <c r="G187" i="8"/>
  <c r="G191" i="8"/>
  <c r="AS216" i="4" l="1"/>
  <c r="AS210" i="4"/>
  <c r="AS219" i="4"/>
  <c r="AS218" i="4"/>
  <c r="AS217" i="4"/>
  <c r="AS213" i="4"/>
  <c r="AS214" i="4" s="1"/>
  <c r="AS212" i="4"/>
  <c r="AS211" i="4"/>
  <c r="AS207" i="4"/>
  <c r="AS206" i="4"/>
  <c r="AS205" i="4"/>
  <c r="AS204" i="4"/>
  <c r="AS220" i="4" l="1"/>
  <c r="AS208" i="4"/>
  <c r="AG202" i="4"/>
  <c r="AG201" i="4"/>
  <c r="AG200" i="4"/>
  <c r="AG199" i="4"/>
  <c r="AG198" i="4"/>
  <c r="AG197" i="4"/>
  <c r="AG196" i="4"/>
  <c r="AG195" i="4"/>
  <c r="AG194" i="4"/>
  <c r="AG193" i="4"/>
  <c r="AG192" i="4"/>
  <c r="AG191" i="4"/>
  <c r="AG190" i="4"/>
  <c r="AG189" i="4"/>
  <c r="AG188" i="4"/>
  <c r="AG187" i="4"/>
  <c r="AG186" i="4"/>
  <c r="AG185" i="4"/>
  <c r="AG184" i="4"/>
  <c r="AG183" i="4"/>
  <c r="AG182" i="4"/>
  <c r="AG181" i="4"/>
  <c r="AG180" i="4"/>
  <c r="AG179" i="4"/>
  <c r="AG178" i="4"/>
  <c r="AG177" i="4"/>
  <c r="AG176" i="4"/>
  <c r="AG175" i="4"/>
  <c r="AG174" i="4"/>
  <c r="AG173" i="4"/>
  <c r="AG172" i="4"/>
  <c r="AG171" i="4"/>
  <c r="AG170" i="4"/>
  <c r="AG169" i="4"/>
  <c r="AG168" i="4"/>
  <c r="AG167" i="4"/>
  <c r="AG166" i="4"/>
  <c r="AG165" i="4"/>
  <c r="AG164" i="4"/>
  <c r="AG163" i="4"/>
  <c r="AG162" i="4"/>
  <c r="AG161" i="4"/>
  <c r="AG160" i="4"/>
  <c r="AG159" i="4"/>
  <c r="AG158" i="4"/>
  <c r="AG157" i="4"/>
  <c r="AG156" i="4"/>
  <c r="AG155" i="4"/>
  <c r="AG154" i="4"/>
  <c r="AG153" i="4"/>
  <c r="AG152" i="4"/>
  <c r="AG151" i="4"/>
  <c r="AG150" i="4"/>
  <c r="AG149" i="4"/>
  <c r="AG148" i="4"/>
  <c r="AG147" i="4"/>
  <c r="AG146" i="4"/>
  <c r="AG145" i="4"/>
  <c r="AG144" i="4"/>
  <c r="AG143" i="4"/>
  <c r="AG142" i="4"/>
  <c r="AG141" i="4"/>
  <c r="AG140" i="4"/>
  <c r="AG139" i="4"/>
  <c r="AG138" i="4"/>
  <c r="AG137" i="4"/>
  <c r="AG136" i="4"/>
  <c r="AG135" i="4"/>
  <c r="AG134" i="4"/>
  <c r="AG133" i="4"/>
  <c r="AG132" i="4"/>
  <c r="AG130" i="4"/>
  <c r="AG129" i="4"/>
  <c r="AG128" i="4"/>
  <c r="AG127" i="4"/>
  <c r="AG126" i="4"/>
  <c r="AG125" i="4"/>
  <c r="AG124" i="4"/>
  <c r="AG123" i="4"/>
  <c r="AG122" i="4"/>
  <c r="AG121" i="4"/>
  <c r="AG120" i="4"/>
  <c r="AG119" i="4"/>
  <c r="AG118" i="4"/>
  <c r="AG117" i="4"/>
  <c r="AG116" i="4"/>
  <c r="AG115" i="4"/>
  <c r="AG114" i="4"/>
  <c r="AG113" i="4"/>
  <c r="AG112" i="4"/>
  <c r="AG111" i="4"/>
  <c r="AG110" i="4"/>
  <c r="AG109" i="4"/>
  <c r="AG108" i="4"/>
  <c r="AG107" i="4"/>
  <c r="AG106" i="4"/>
  <c r="AG105" i="4"/>
  <c r="AG104" i="4"/>
  <c r="AG103" i="4"/>
  <c r="AG102" i="4"/>
  <c r="AG101" i="4"/>
  <c r="AG100" i="4"/>
  <c r="AG99" i="4"/>
  <c r="AG98" i="4"/>
  <c r="AG97" i="4"/>
  <c r="AG96" i="4"/>
  <c r="AG95" i="4"/>
  <c r="AG94" i="4"/>
  <c r="AG93" i="4"/>
  <c r="AG92" i="4"/>
  <c r="AG91" i="4"/>
  <c r="AG90" i="4"/>
  <c r="AG89" i="4"/>
  <c r="AG88" i="4"/>
  <c r="AG87" i="4"/>
  <c r="AG86" i="4"/>
  <c r="AG85" i="4"/>
  <c r="AG84" i="4"/>
  <c r="AG83" i="4"/>
  <c r="AG82" i="4"/>
  <c r="AG81" i="4"/>
  <c r="AG80" i="4"/>
  <c r="AG79" i="4"/>
  <c r="AG78" i="4"/>
  <c r="AG77" i="4"/>
  <c r="AG76" i="4"/>
  <c r="AG75" i="4"/>
  <c r="AG74" i="4"/>
  <c r="AG73" i="4"/>
  <c r="AG72" i="4"/>
  <c r="AG71" i="4"/>
  <c r="AG70" i="4"/>
  <c r="AG69" i="4"/>
  <c r="AG68" i="4"/>
  <c r="AG67" i="4"/>
  <c r="AG66" i="4"/>
  <c r="AG65" i="4"/>
  <c r="AG64" i="4"/>
  <c r="AG63" i="4"/>
  <c r="AG62" i="4"/>
  <c r="AG61" i="4"/>
  <c r="AG60" i="4"/>
  <c r="AG59" i="4"/>
  <c r="AG58" i="4"/>
  <c r="AG57" i="4"/>
  <c r="AG56" i="4"/>
  <c r="AG55" i="4"/>
  <c r="AG54" i="4"/>
  <c r="AG53" i="4"/>
  <c r="AG52" i="4"/>
  <c r="AG51" i="4"/>
  <c r="AG50" i="4"/>
  <c r="AG49" i="4"/>
  <c r="AG48" i="4"/>
  <c r="AG47" i="4"/>
  <c r="AG46" i="4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4" i="4"/>
  <c r="AG3" i="4"/>
  <c r="AG204" i="4" s="1"/>
  <c r="AG2" i="4"/>
  <c r="AG212" i="4"/>
  <c r="AQ3" i="4"/>
  <c r="AQ212" i="4" s="1"/>
  <c r="AQ214" i="4" s="1"/>
  <c r="AQ4" i="4"/>
  <c r="AQ206" i="4" s="1"/>
  <c r="AQ5" i="4"/>
  <c r="AQ211" i="4" s="1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2" i="4"/>
  <c r="AQ23" i="4"/>
  <c r="AQ24" i="4"/>
  <c r="AQ25" i="4"/>
  <c r="AQ26" i="4"/>
  <c r="AQ27" i="4"/>
  <c r="AQ28" i="4"/>
  <c r="AQ29" i="4"/>
  <c r="AQ30" i="4"/>
  <c r="AQ31" i="4"/>
  <c r="AQ32" i="4"/>
  <c r="AQ33" i="4"/>
  <c r="AQ34" i="4"/>
  <c r="AQ35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6" i="4"/>
  <c r="AQ57" i="4"/>
  <c r="AQ58" i="4"/>
  <c r="AQ59" i="4"/>
  <c r="AQ60" i="4"/>
  <c r="AQ61" i="4"/>
  <c r="AQ62" i="4"/>
  <c r="AQ63" i="4"/>
  <c r="AQ64" i="4"/>
  <c r="AQ65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Q86" i="4"/>
  <c r="AQ87" i="4"/>
  <c r="AQ88" i="4"/>
  <c r="AQ89" i="4"/>
  <c r="AQ90" i="4"/>
  <c r="AQ91" i="4"/>
  <c r="AQ92" i="4"/>
  <c r="AQ93" i="4"/>
  <c r="AQ94" i="4"/>
  <c r="AQ95" i="4"/>
  <c r="AQ96" i="4"/>
  <c r="AQ97" i="4"/>
  <c r="AQ98" i="4"/>
  <c r="AQ99" i="4"/>
  <c r="AQ100" i="4"/>
  <c r="AQ101" i="4"/>
  <c r="AQ102" i="4"/>
  <c r="AQ103" i="4"/>
  <c r="AQ104" i="4"/>
  <c r="AQ105" i="4"/>
  <c r="AQ106" i="4"/>
  <c r="AQ107" i="4"/>
  <c r="AQ108" i="4"/>
  <c r="AQ109" i="4"/>
  <c r="AQ110" i="4"/>
  <c r="AQ111" i="4"/>
  <c r="AQ112" i="4"/>
  <c r="AQ113" i="4"/>
  <c r="AQ114" i="4"/>
  <c r="AQ115" i="4"/>
  <c r="AQ116" i="4"/>
  <c r="AQ117" i="4"/>
  <c r="AQ118" i="4"/>
  <c r="AQ119" i="4"/>
  <c r="AQ120" i="4"/>
  <c r="AQ121" i="4"/>
  <c r="AQ122" i="4"/>
  <c r="AQ123" i="4"/>
  <c r="AQ124" i="4"/>
  <c r="AQ125" i="4"/>
  <c r="AQ126" i="4"/>
  <c r="AQ127" i="4"/>
  <c r="AQ128" i="4"/>
  <c r="AQ129" i="4"/>
  <c r="AQ130" i="4"/>
  <c r="AQ132" i="4"/>
  <c r="AQ217" i="4" s="1"/>
  <c r="AQ133" i="4"/>
  <c r="AQ219" i="4" s="1"/>
  <c r="AQ134" i="4"/>
  <c r="AQ218" i="4" s="1"/>
  <c r="AQ135" i="4"/>
  <c r="AQ136" i="4"/>
  <c r="AQ137" i="4"/>
  <c r="AQ138" i="4"/>
  <c r="AQ139" i="4"/>
  <c r="AQ140" i="4"/>
  <c r="AQ141" i="4"/>
  <c r="AQ142" i="4"/>
  <c r="AQ143" i="4"/>
  <c r="AQ144" i="4"/>
  <c r="AQ145" i="4"/>
  <c r="AQ146" i="4"/>
  <c r="AQ147" i="4"/>
  <c r="AQ148" i="4"/>
  <c r="AQ149" i="4"/>
  <c r="AQ150" i="4"/>
  <c r="AQ151" i="4"/>
  <c r="AQ152" i="4"/>
  <c r="AQ153" i="4"/>
  <c r="AQ154" i="4"/>
  <c r="AQ155" i="4"/>
  <c r="AQ156" i="4"/>
  <c r="AQ157" i="4"/>
  <c r="AQ158" i="4"/>
  <c r="AQ159" i="4"/>
  <c r="AQ160" i="4"/>
  <c r="AQ161" i="4"/>
  <c r="AQ162" i="4"/>
  <c r="AQ163" i="4"/>
  <c r="AQ164" i="4"/>
  <c r="AQ165" i="4"/>
  <c r="AQ166" i="4"/>
  <c r="AQ167" i="4"/>
  <c r="AQ168" i="4"/>
  <c r="AQ169" i="4"/>
  <c r="AQ170" i="4"/>
  <c r="AQ171" i="4"/>
  <c r="AQ172" i="4"/>
  <c r="AQ173" i="4"/>
  <c r="AQ174" i="4"/>
  <c r="AQ175" i="4"/>
  <c r="AQ176" i="4"/>
  <c r="AQ177" i="4"/>
  <c r="AQ178" i="4"/>
  <c r="AQ179" i="4"/>
  <c r="AQ180" i="4"/>
  <c r="AQ181" i="4"/>
  <c r="AQ182" i="4"/>
  <c r="AQ183" i="4"/>
  <c r="AQ184" i="4"/>
  <c r="AQ185" i="4"/>
  <c r="AQ186" i="4"/>
  <c r="AQ187" i="4"/>
  <c r="AQ188" i="4"/>
  <c r="AQ189" i="4"/>
  <c r="AQ190" i="4"/>
  <c r="AQ191" i="4"/>
  <c r="AQ192" i="4"/>
  <c r="AQ193" i="4"/>
  <c r="AQ194" i="4"/>
  <c r="AQ195" i="4"/>
  <c r="AQ196" i="4"/>
  <c r="AQ197" i="4"/>
  <c r="AQ198" i="4"/>
  <c r="AQ199" i="4"/>
  <c r="AQ200" i="4"/>
  <c r="AQ201" i="4"/>
  <c r="AQ202" i="4"/>
  <c r="AQ2" i="4"/>
  <c r="AQ213" i="4" s="1"/>
  <c r="AR202" i="4"/>
  <c r="AP202" i="4"/>
  <c r="AO202" i="4"/>
  <c r="AN202" i="4"/>
  <c r="AM202" i="4"/>
  <c r="AL202" i="4"/>
  <c r="AK202" i="4"/>
  <c r="AJ202" i="4"/>
  <c r="AI202" i="4"/>
  <c r="AH202" i="4"/>
  <c r="AF202" i="4"/>
  <c r="AE202" i="4"/>
  <c r="AD202" i="4"/>
  <c r="AR201" i="4"/>
  <c r="AP201" i="4"/>
  <c r="AO201" i="4"/>
  <c r="AN201" i="4"/>
  <c r="AM201" i="4"/>
  <c r="AL201" i="4"/>
  <c r="AK201" i="4"/>
  <c r="AJ201" i="4"/>
  <c r="AI201" i="4"/>
  <c r="AH201" i="4"/>
  <c r="AF201" i="4"/>
  <c r="AE201" i="4"/>
  <c r="AD201" i="4"/>
  <c r="AR200" i="4"/>
  <c r="AP200" i="4"/>
  <c r="AO200" i="4"/>
  <c r="AN200" i="4"/>
  <c r="AM200" i="4"/>
  <c r="AL200" i="4"/>
  <c r="AK200" i="4"/>
  <c r="AJ200" i="4"/>
  <c r="AI200" i="4"/>
  <c r="AH200" i="4"/>
  <c r="AF200" i="4"/>
  <c r="AE200" i="4"/>
  <c r="AD200" i="4"/>
  <c r="AR199" i="4"/>
  <c r="AP199" i="4"/>
  <c r="AO199" i="4"/>
  <c r="AN199" i="4"/>
  <c r="AM199" i="4"/>
  <c r="AL199" i="4"/>
  <c r="AK199" i="4"/>
  <c r="AJ199" i="4"/>
  <c r="AI199" i="4"/>
  <c r="AH199" i="4"/>
  <c r="AF199" i="4"/>
  <c r="AE199" i="4"/>
  <c r="AD199" i="4"/>
  <c r="AR198" i="4"/>
  <c r="AP198" i="4"/>
  <c r="AO198" i="4"/>
  <c r="AN198" i="4"/>
  <c r="AM198" i="4"/>
  <c r="AL198" i="4"/>
  <c r="AK198" i="4"/>
  <c r="AJ198" i="4"/>
  <c r="AI198" i="4"/>
  <c r="AH198" i="4"/>
  <c r="AF198" i="4"/>
  <c r="AE198" i="4"/>
  <c r="AD198" i="4"/>
  <c r="AR197" i="4"/>
  <c r="AP197" i="4"/>
  <c r="AO197" i="4"/>
  <c r="AN197" i="4"/>
  <c r="AM197" i="4"/>
  <c r="AL197" i="4"/>
  <c r="AK197" i="4"/>
  <c r="AJ197" i="4"/>
  <c r="AI197" i="4"/>
  <c r="AH197" i="4"/>
  <c r="AF197" i="4"/>
  <c r="AE197" i="4"/>
  <c r="AD197" i="4"/>
  <c r="AR196" i="4"/>
  <c r="AP196" i="4"/>
  <c r="AO196" i="4"/>
  <c r="AN196" i="4"/>
  <c r="AM196" i="4"/>
  <c r="AL196" i="4"/>
  <c r="AK196" i="4"/>
  <c r="AJ196" i="4"/>
  <c r="AI196" i="4"/>
  <c r="AH196" i="4"/>
  <c r="AF196" i="4"/>
  <c r="AE196" i="4"/>
  <c r="AD196" i="4"/>
  <c r="AR195" i="4"/>
  <c r="AP195" i="4"/>
  <c r="AO195" i="4"/>
  <c r="AN195" i="4"/>
  <c r="AM195" i="4"/>
  <c r="AL195" i="4"/>
  <c r="AK195" i="4"/>
  <c r="AJ195" i="4"/>
  <c r="AI195" i="4"/>
  <c r="AH195" i="4"/>
  <c r="AF195" i="4"/>
  <c r="AE195" i="4"/>
  <c r="AD195" i="4"/>
  <c r="AR194" i="4"/>
  <c r="AP194" i="4"/>
  <c r="AO194" i="4"/>
  <c r="AN194" i="4"/>
  <c r="AM194" i="4"/>
  <c r="AL194" i="4"/>
  <c r="AK194" i="4"/>
  <c r="AJ194" i="4"/>
  <c r="AI194" i="4"/>
  <c r="AH194" i="4"/>
  <c r="AF194" i="4"/>
  <c r="AE194" i="4"/>
  <c r="AD194" i="4"/>
  <c r="AR193" i="4"/>
  <c r="AP193" i="4"/>
  <c r="AO193" i="4"/>
  <c r="AN193" i="4"/>
  <c r="AM193" i="4"/>
  <c r="AL193" i="4"/>
  <c r="AK193" i="4"/>
  <c r="AJ193" i="4"/>
  <c r="AI193" i="4"/>
  <c r="AH193" i="4"/>
  <c r="AF193" i="4"/>
  <c r="AE193" i="4"/>
  <c r="AD193" i="4"/>
  <c r="AR192" i="4"/>
  <c r="AP192" i="4"/>
  <c r="AO192" i="4"/>
  <c r="AN192" i="4"/>
  <c r="AM192" i="4"/>
  <c r="AL192" i="4"/>
  <c r="AK192" i="4"/>
  <c r="AJ192" i="4"/>
  <c r="AI192" i="4"/>
  <c r="AH192" i="4"/>
  <c r="AF192" i="4"/>
  <c r="AE192" i="4"/>
  <c r="AD192" i="4"/>
  <c r="AR191" i="4"/>
  <c r="AP191" i="4"/>
  <c r="AO191" i="4"/>
  <c r="AN191" i="4"/>
  <c r="AM191" i="4"/>
  <c r="AL191" i="4"/>
  <c r="AK191" i="4"/>
  <c r="AJ191" i="4"/>
  <c r="AI191" i="4"/>
  <c r="AH191" i="4"/>
  <c r="AF191" i="4"/>
  <c r="AE191" i="4"/>
  <c r="AD191" i="4"/>
  <c r="AR190" i="4"/>
  <c r="AP190" i="4"/>
  <c r="AO190" i="4"/>
  <c r="AN190" i="4"/>
  <c r="AM190" i="4"/>
  <c r="AL190" i="4"/>
  <c r="AK190" i="4"/>
  <c r="AJ190" i="4"/>
  <c r="AI190" i="4"/>
  <c r="AH190" i="4"/>
  <c r="AF190" i="4"/>
  <c r="AE190" i="4"/>
  <c r="AD190" i="4"/>
  <c r="AR189" i="4"/>
  <c r="AP189" i="4"/>
  <c r="AO189" i="4"/>
  <c r="AN189" i="4"/>
  <c r="AM189" i="4"/>
  <c r="AL189" i="4"/>
  <c r="AK189" i="4"/>
  <c r="AJ189" i="4"/>
  <c r="AI189" i="4"/>
  <c r="AH189" i="4"/>
  <c r="AF189" i="4"/>
  <c r="AE189" i="4"/>
  <c r="AD189" i="4"/>
  <c r="AR188" i="4"/>
  <c r="AP188" i="4"/>
  <c r="AO188" i="4"/>
  <c r="AN188" i="4"/>
  <c r="AM188" i="4"/>
  <c r="AL188" i="4"/>
  <c r="AK188" i="4"/>
  <c r="AJ188" i="4"/>
  <c r="AI188" i="4"/>
  <c r="AH188" i="4"/>
  <c r="AF188" i="4"/>
  <c r="AE188" i="4"/>
  <c r="AD188" i="4"/>
  <c r="AR187" i="4"/>
  <c r="AP187" i="4"/>
  <c r="AO187" i="4"/>
  <c r="AN187" i="4"/>
  <c r="AM187" i="4"/>
  <c r="AL187" i="4"/>
  <c r="AK187" i="4"/>
  <c r="AJ187" i="4"/>
  <c r="AI187" i="4"/>
  <c r="AH187" i="4"/>
  <c r="AF187" i="4"/>
  <c r="AE187" i="4"/>
  <c r="AD187" i="4"/>
  <c r="AR186" i="4"/>
  <c r="AP186" i="4"/>
  <c r="AO186" i="4"/>
  <c r="AN186" i="4"/>
  <c r="AM186" i="4"/>
  <c r="AL186" i="4"/>
  <c r="AK186" i="4"/>
  <c r="AJ186" i="4"/>
  <c r="AI186" i="4"/>
  <c r="AH186" i="4"/>
  <c r="AF186" i="4"/>
  <c r="AE186" i="4"/>
  <c r="AD186" i="4"/>
  <c r="AR185" i="4"/>
  <c r="AP185" i="4"/>
  <c r="AO185" i="4"/>
  <c r="AN185" i="4"/>
  <c r="AM185" i="4"/>
  <c r="AL185" i="4"/>
  <c r="AK185" i="4"/>
  <c r="AJ185" i="4"/>
  <c r="AI185" i="4"/>
  <c r="AH185" i="4"/>
  <c r="AF185" i="4"/>
  <c r="AE185" i="4"/>
  <c r="AD185" i="4"/>
  <c r="AR184" i="4"/>
  <c r="AP184" i="4"/>
  <c r="AO184" i="4"/>
  <c r="AN184" i="4"/>
  <c r="AM184" i="4"/>
  <c r="AL184" i="4"/>
  <c r="AK184" i="4"/>
  <c r="AJ184" i="4"/>
  <c r="AI184" i="4"/>
  <c r="AH184" i="4"/>
  <c r="AF184" i="4"/>
  <c r="AE184" i="4"/>
  <c r="AD184" i="4"/>
  <c r="AR183" i="4"/>
  <c r="AP183" i="4"/>
  <c r="AO183" i="4"/>
  <c r="AN183" i="4"/>
  <c r="AM183" i="4"/>
  <c r="AL183" i="4"/>
  <c r="AK183" i="4"/>
  <c r="AJ183" i="4"/>
  <c r="AI183" i="4"/>
  <c r="AH183" i="4"/>
  <c r="AF183" i="4"/>
  <c r="AE183" i="4"/>
  <c r="AD183" i="4"/>
  <c r="AR182" i="4"/>
  <c r="AP182" i="4"/>
  <c r="AO182" i="4"/>
  <c r="AN182" i="4"/>
  <c r="AM182" i="4"/>
  <c r="AL182" i="4"/>
  <c r="AK182" i="4"/>
  <c r="AJ182" i="4"/>
  <c r="AI182" i="4"/>
  <c r="AH182" i="4"/>
  <c r="AF182" i="4"/>
  <c r="AE182" i="4"/>
  <c r="AD182" i="4"/>
  <c r="AR181" i="4"/>
  <c r="AP181" i="4"/>
  <c r="AO181" i="4"/>
  <c r="AN181" i="4"/>
  <c r="AM181" i="4"/>
  <c r="AL181" i="4"/>
  <c r="AK181" i="4"/>
  <c r="AJ181" i="4"/>
  <c r="AI181" i="4"/>
  <c r="AH181" i="4"/>
  <c r="AF181" i="4"/>
  <c r="AE181" i="4"/>
  <c r="AD181" i="4"/>
  <c r="AR180" i="4"/>
  <c r="AP180" i="4"/>
  <c r="AO180" i="4"/>
  <c r="AN180" i="4"/>
  <c r="AM180" i="4"/>
  <c r="AL180" i="4"/>
  <c r="AK180" i="4"/>
  <c r="AJ180" i="4"/>
  <c r="AI180" i="4"/>
  <c r="AH180" i="4"/>
  <c r="AF180" i="4"/>
  <c r="AE180" i="4"/>
  <c r="AD180" i="4"/>
  <c r="AR179" i="4"/>
  <c r="AP179" i="4"/>
  <c r="AO179" i="4"/>
  <c r="AN179" i="4"/>
  <c r="AM179" i="4"/>
  <c r="AL179" i="4"/>
  <c r="AK179" i="4"/>
  <c r="AJ179" i="4"/>
  <c r="AI179" i="4"/>
  <c r="AH179" i="4"/>
  <c r="AF179" i="4"/>
  <c r="AE179" i="4"/>
  <c r="AD179" i="4"/>
  <c r="AR178" i="4"/>
  <c r="AP178" i="4"/>
  <c r="AO178" i="4"/>
  <c r="AN178" i="4"/>
  <c r="AM178" i="4"/>
  <c r="AL178" i="4"/>
  <c r="AK178" i="4"/>
  <c r="AJ178" i="4"/>
  <c r="AI178" i="4"/>
  <c r="AH178" i="4"/>
  <c r="AF178" i="4"/>
  <c r="AE178" i="4"/>
  <c r="AD178" i="4"/>
  <c r="AR177" i="4"/>
  <c r="AP177" i="4"/>
  <c r="AO177" i="4"/>
  <c r="AN177" i="4"/>
  <c r="AM177" i="4"/>
  <c r="AL177" i="4"/>
  <c r="AK177" i="4"/>
  <c r="AJ177" i="4"/>
  <c r="AI177" i="4"/>
  <c r="AH177" i="4"/>
  <c r="AF177" i="4"/>
  <c r="AE177" i="4"/>
  <c r="AD177" i="4"/>
  <c r="AR176" i="4"/>
  <c r="AP176" i="4"/>
  <c r="AO176" i="4"/>
  <c r="AN176" i="4"/>
  <c r="AM176" i="4"/>
  <c r="AL176" i="4"/>
  <c r="AK176" i="4"/>
  <c r="AJ176" i="4"/>
  <c r="AI176" i="4"/>
  <c r="AH176" i="4"/>
  <c r="AF176" i="4"/>
  <c r="AE176" i="4"/>
  <c r="AD176" i="4"/>
  <c r="AR175" i="4"/>
  <c r="AP175" i="4"/>
  <c r="AO175" i="4"/>
  <c r="AN175" i="4"/>
  <c r="AM175" i="4"/>
  <c r="AL175" i="4"/>
  <c r="AK175" i="4"/>
  <c r="AJ175" i="4"/>
  <c r="AI175" i="4"/>
  <c r="AH175" i="4"/>
  <c r="AF175" i="4"/>
  <c r="AE175" i="4"/>
  <c r="AD175" i="4"/>
  <c r="AR174" i="4"/>
  <c r="AP174" i="4"/>
  <c r="AO174" i="4"/>
  <c r="AN174" i="4"/>
  <c r="AM174" i="4"/>
  <c r="AL174" i="4"/>
  <c r="AK174" i="4"/>
  <c r="AJ174" i="4"/>
  <c r="AI174" i="4"/>
  <c r="AH174" i="4"/>
  <c r="AF174" i="4"/>
  <c r="AE174" i="4"/>
  <c r="AD174" i="4"/>
  <c r="AR173" i="4"/>
  <c r="AP173" i="4"/>
  <c r="AO173" i="4"/>
  <c r="AN173" i="4"/>
  <c r="AM173" i="4"/>
  <c r="AL173" i="4"/>
  <c r="AK173" i="4"/>
  <c r="AJ173" i="4"/>
  <c r="AI173" i="4"/>
  <c r="AH173" i="4"/>
  <c r="AF173" i="4"/>
  <c r="AE173" i="4"/>
  <c r="AD173" i="4"/>
  <c r="AR172" i="4"/>
  <c r="AP172" i="4"/>
  <c r="AO172" i="4"/>
  <c r="AN172" i="4"/>
  <c r="AM172" i="4"/>
  <c r="AL172" i="4"/>
  <c r="AK172" i="4"/>
  <c r="AJ172" i="4"/>
  <c r="AI172" i="4"/>
  <c r="AH172" i="4"/>
  <c r="AF172" i="4"/>
  <c r="AE172" i="4"/>
  <c r="AD172" i="4"/>
  <c r="AR171" i="4"/>
  <c r="AP171" i="4"/>
  <c r="AO171" i="4"/>
  <c r="AN171" i="4"/>
  <c r="AM171" i="4"/>
  <c r="AL171" i="4"/>
  <c r="AK171" i="4"/>
  <c r="AJ171" i="4"/>
  <c r="AI171" i="4"/>
  <c r="AH171" i="4"/>
  <c r="AF171" i="4"/>
  <c r="AE171" i="4"/>
  <c r="AD171" i="4"/>
  <c r="AR170" i="4"/>
  <c r="AP170" i="4"/>
  <c r="AO170" i="4"/>
  <c r="AN170" i="4"/>
  <c r="AM170" i="4"/>
  <c r="AL170" i="4"/>
  <c r="AK170" i="4"/>
  <c r="AJ170" i="4"/>
  <c r="AI170" i="4"/>
  <c r="AH170" i="4"/>
  <c r="AF170" i="4"/>
  <c r="AE170" i="4"/>
  <c r="AD170" i="4"/>
  <c r="AR169" i="4"/>
  <c r="AP169" i="4"/>
  <c r="AO169" i="4"/>
  <c r="AN169" i="4"/>
  <c r="AM169" i="4"/>
  <c r="AL169" i="4"/>
  <c r="AK169" i="4"/>
  <c r="AJ169" i="4"/>
  <c r="AI169" i="4"/>
  <c r="AH169" i="4"/>
  <c r="AF169" i="4"/>
  <c r="AE169" i="4"/>
  <c r="AD169" i="4"/>
  <c r="AR168" i="4"/>
  <c r="AP168" i="4"/>
  <c r="AO168" i="4"/>
  <c r="AN168" i="4"/>
  <c r="AM168" i="4"/>
  <c r="AL168" i="4"/>
  <c r="AK168" i="4"/>
  <c r="AJ168" i="4"/>
  <c r="AI168" i="4"/>
  <c r="AH168" i="4"/>
  <c r="AF168" i="4"/>
  <c r="AE168" i="4"/>
  <c r="AD168" i="4"/>
  <c r="AR167" i="4"/>
  <c r="AP167" i="4"/>
  <c r="AO167" i="4"/>
  <c r="AN167" i="4"/>
  <c r="AM167" i="4"/>
  <c r="AL167" i="4"/>
  <c r="AK167" i="4"/>
  <c r="AJ167" i="4"/>
  <c r="AI167" i="4"/>
  <c r="AH167" i="4"/>
  <c r="AF167" i="4"/>
  <c r="AE167" i="4"/>
  <c r="AD167" i="4"/>
  <c r="AR166" i="4"/>
  <c r="AP166" i="4"/>
  <c r="AO166" i="4"/>
  <c r="AN166" i="4"/>
  <c r="AM166" i="4"/>
  <c r="AL166" i="4"/>
  <c r="AK166" i="4"/>
  <c r="AJ166" i="4"/>
  <c r="AI166" i="4"/>
  <c r="AH166" i="4"/>
  <c r="AF166" i="4"/>
  <c r="AE166" i="4"/>
  <c r="AD166" i="4"/>
  <c r="AR165" i="4"/>
  <c r="AP165" i="4"/>
  <c r="AO165" i="4"/>
  <c r="AN165" i="4"/>
  <c r="AM165" i="4"/>
  <c r="AL165" i="4"/>
  <c r="AK165" i="4"/>
  <c r="AJ165" i="4"/>
  <c r="AI165" i="4"/>
  <c r="AH165" i="4"/>
  <c r="AF165" i="4"/>
  <c r="AE165" i="4"/>
  <c r="AD165" i="4"/>
  <c r="AR164" i="4"/>
  <c r="AP164" i="4"/>
  <c r="AO164" i="4"/>
  <c r="AN164" i="4"/>
  <c r="AM164" i="4"/>
  <c r="AL164" i="4"/>
  <c r="AK164" i="4"/>
  <c r="AJ164" i="4"/>
  <c r="AI164" i="4"/>
  <c r="AH164" i="4"/>
  <c r="AF164" i="4"/>
  <c r="AE164" i="4"/>
  <c r="AD164" i="4"/>
  <c r="AR163" i="4"/>
  <c r="AP163" i="4"/>
  <c r="AO163" i="4"/>
  <c r="AN163" i="4"/>
  <c r="AM163" i="4"/>
  <c r="AL163" i="4"/>
  <c r="AK163" i="4"/>
  <c r="AJ163" i="4"/>
  <c r="AI163" i="4"/>
  <c r="AH163" i="4"/>
  <c r="AF163" i="4"/>
  <c r="AE163" i="4"/>
  <c r="AD163" i="4"/>
  <c r="AR162" i="4"/>
  <c r="AP162" i="4"/>
  <c r="AO162" i="4"/>
  <c r="AN162" i="4"/>
  <c r="AM162" i="4"/>
  <c r="AL162" i="4"/>
  <c r="AK162" i="4"/>
  <c r="AJ162" i="4"/>
  <c r="AI162" i="4"/>
  <c r="AH162" i="4"/>
  <c r="AF162" i="4"/>
  <c r="AE162" i="4"/>
  <c r="AD162" i="4"/>
  <c r="AR161" i="4"/>
  <c r="AP161" i="4"/>
  <c r="AO161" i="4"/>
  <c r="AN161" i="4"/>
  <c r="AM161" i="4"/>
  <c r="AL161" i="4"/>
  <c r="AK161" i="4"/>
  <c r="AJ161" i="4"/>
  <c r="AI161" i="4"/>
  <c r="AH161" i="4"/>
  <c r="AF161" i="4"/>
  <c r="AE161" i="4"/>
  <c r="AD161" i="4"/>
  <c r="AR160" i="4"/>
  <c r="AP160" i="4"/>
  <c r="AO160" i="4"/>
  <c r="AN160" i="4"/>
  <c r="AM160" i="4"/>
  <c r="AL160" i="4"/>
  <c r="AK160" i="4"/>
  <c r="AJ160" i="4"/>
  <c r="AI160" i="4"/>
  <c r="AH160" i="4"/>
  <c r="AF160" i="4"/>
  <c r="AE160" i="4"/>
  <c r="AD160" i="4"/>
  <c r="AR159" i="4"/>
  <c r="AP159" i="4"/>
  <c r="AO159" i="4"/>
  <c r="AN159" i="4"/>
  <c r="AM159" i="4"/>
  <c r="AL159" i="4"/>
  <c r="AK159" i="4"/>
  <c r="AJ159" i="4"/>
  <c r="AI159" i="4"/>
  <c r="AH159" i="4"/>
  <c r="AF159" i="4"/>
  <c r="AE159" i="4"/>
  <c r="AD159" i="4"/>
  <c r="AR158" i="4"/>
  <c r="AP158" i="4"/>
  <c r="AO158" i="4"/>
  <c r="AN158" i="4"/>
  <c r="AM158" i="4"/>
  <c r="AL158" i="4"/>
  <c r="AK158" i="4"/>
  <c r="AJ158" i="4"/>
  <c r="AI158" i="4"/>
  <c r="AH158" i="4"/>
  <c r="AF158" i="4"/>
  <c r="AE158" i="4"/>
  <c r="AD158" i="4"/>
  <c r="AR157" i="4"/>
  <c r="AP157" i="4"/>
  <c r="AO157" i="4"/>
  <c r="AN157" i="4"/>
  <c r="AM157" i="4"/>
  <c r="AL157" i="4"/>
  <c r="AK157" i="4"/>
  <c r="AJ157" i="4"/>
  <c r="AI157" i="4"/>
  <c r="AH157" i="4"/>
  <c r="AF157" i="4"/>
  <c r="AE157" i="4"/>
  <c r="AD157" i="4"/>
  <c r="AR156" i="4"/>
  <c r="AP156" i="4"/>
  <c r="AO156" i="4"/>
  <c r="AN156" i="4"/>
  <c r="AM156" i="4"/>
  <c r="AL156" i="4"/>
  <c r="AK156" i="4"/>
  <c r="AJ156" i="4"/>
  <c r="AI156" i="4"/>
  <c r="AH156" i="4"/>
  <c r="AF156" i="4"/>
  <c r="AE156" i="4"/>
  <c r="AD156" i="4"/>
  <c r="AR155" i="4"/>
  <c r="AP155" i="4"/>
  <c r="AO155" i="4"/>
  <c r="AN155" i="4"/>
  <c r="AM155" i="4"/>
  <c r="AL155" i="4"/>
  <c r="AK155" i="4"/>
  <c r="AJ155" i="4"/>
  <c r="AI155" i="4"/>
  <c r="AH155" i="4"/>
  <c r="AF155" i="4"/>
  <c r="AE155" i="4"/>
  <c r="AD155" i="4"/>
  <c r="AR154" i="4"/>
  <c r="AP154" i="4"/>
  <c r="AO154" i="4"/>
  <c r="AN154" i="4"/>
  <c r="AM154" i="4"/>
  <c r="AL154" i="4"/>
  <c r="AK154" i="4"/>
  <c r="AJ154" i="4"/>
  <c r="AI154" i="4"/>
  <c r="AH154" i="4"/>
  <c r="AF154" i="4"/>
  <c r="AE154" i="4"/>
  <c r="AD154" i="4"/>
  <c r="AR153" i="4"/>
  <c r="AP153" i="4"/>
  <c r="AO153" i="4"/>
  <c r="AN153" i="4"/>
  <c r="AM153" i="4"/>
  <c r="AL153" i="4"/>
  <c r="AK153" i="4"/>
  <c r="AJ153" i="4"/>
  <c r="AI153" i="4"/>
  <c r="AH153" i="4"/>
  <c r="AF153" i="4"/>
  <c r="AE153" i="4"/>
  <c r="AD153" i="4"/>
  <c r="AR152" i="4"/>
  <c r="AP152" i="4"/>
  <c r="AO152" i="4"/>
  <c r="AN152" i="4"/>
  <c r="AM152" i="4"/>
  <c r="AL152" i="4"/>
  <c r="AK152" i="4"/>
  <c r="AJ152" i="4"/>
  <c r="AI152" i="4"/>
  <c r="AH152" i="4"/>
  <c r="AF152" i="4"/>
  <c r="AE152" i="4"/>
  <c r="AD152" i="4"/>
  <c r="AR151" i="4"/>
  <c r="AP151" i="4"/>
  <c r="AO151" i="4"/>
  <c r="AN151" i="4"/>
  <c r="AM151" i="4"/>
  <c r="AL151" i="4"/>
  <c r="AK151" i="4"/>
  <c r="AJ151" i="4"/>
  <c r="AI151" i="4"/>
  <c r="AH151" i="4"/>
  <c r="AF151" i="4"/>
  <c r="AE151" i="4"/>
  <c r="AD151" i="4"/>
  <c r="AR150" i="4"/>
  <c r="AP150" i="4"/>
  <c r="AO150" i="4"/>
  <c r="AN150" i="4"/>
  <c r="AM150" i="4"/>
  <c r="AL150" i="4"/>
  <c r="AK150" i="4"/>
  <c r="AJ150" i="4"/>
  <c r="AI150" i="4"/>
  <c r="AH150" i="4"/>
  <c r="AF150" i="4"/>
  <c r="AE150" i="4"/>
  <c r="AD150" i="4"/>
  <c r="AR149" i="4"/>
  <c r="AP149" i="4"/>
  <c r="AO149" i="4"/>
  <c r="AN149" i="4"/>
  <c r="AM149" i="4"/>
  <c r="AL149" i="4"/>
  <c r="AK149" i="4"/>
  <c r="AJ149" i="4"/>
  <c r="AI149" i="4"/>
  <c r="AH149" i="4"/>
  <c r="AF149" i="4"/>
  <c r="AE149" i="4"/>
  <c r="AD149" i="4"/>
  <c r="AR148" i="4"/>
  <c r="AP148" i="4"/>
  <c r="AO148" i="4"/>
  <c r="AN148" i="4"/>
  <c r="AM148" i="4"/>
  <c r="AL148" i="4"/>
  <c r="AK148" i="4"/>
  <c r="AJ148" i="4"/>
  <c r="AI148" i="4"/>
  <c r="AH148" i="4"/>
  <c r="AF148" i="4"/>
  <c r="AE148" i="4"/>
  <c r="AD148" i="4"/>
  <c r="AR147" i="4"/>
  <c r="AP147" i="4"/>
  <c r="AO147" i="4"/>
  <c r="AN147" i="4"/>
  <c r="AM147" i="4"/>
  <c r="AL147" i="4"/>
  <c r="AK147" i="4"/>
  <c r="AJ147" i="4"/>
  <c r="AI147" i="4"/>
  <c r="AH147" i="4"/>
  <c r="AF147" i="4"/>
  <c r="AE147" i="4"/>
  <c r="AD147" i="4"/>
  <c r="AR146" i="4"/>
  <c r="AP146" i="4"/>
  <c r="AO146" i="4"/>
  <c r="AN146" i="4"/>
  <c r="AM146" i="4"/>
  <c r="AL146" i="4"/>
  <c r="AK146" i="4"/>
  <c r="AJ146" i="4"/>
  <c r="AI146" i="4"/>
  <c r="AH146" i="4"/>
  <c r="AF146" i="4"/>
  <c r="AE146" i="4"/>
  <c r="AD146" i="4"/>
  <c r="AR145" i="4"/>
  <c r="AP145" i="4"/>
  <c r="AO145" i="4"/>
  <c r="AN145" i="4"/>
  <c r="AM145" i="4"/>
  <c r="AL145" i="4"/>
  <c r="AK145" i="4"/>
  <c r="AJ145" i="4"/>
  <c r="AI145" i="4"/>
  <c r="AH145" i="4"/>
  <c r="AF145" i="4"/>
  <c r="AE145" i="4"/>
  <c r="AD145" i="4"/>
  <c r="AR144" i="4"/>
  <c r="AP144" i="4"/>
  <c r="AO144" i="4"/>
  <c r="AN144" i="4"/>
  <c r="AM144" i="4"/>
  <c r="AL144" i="4"/>
  <c r="AK144" i="4"/>
  <c r="AJ144" i="4"/>
  <c r="AI144" i="4"/>
  <c r="AH144" i="4"/>
  <c r="AF144" i="4"/>
  <c r="AE144" i="4"/>
  <c r="AD144" i="4"/>
  <c r="AR143" i="4"/>
  <c r="AP143" i="4"/>
  <c r="AO143" i="4"/>
  <c r="AN143" i="4"/>
  <c r="AM143" i="4"/>
  <c r="AL143" i="4"/>
  <c r="AK143" i="4"/>
  <c r="AJ143" i="4"/>
  <c r="AI143" i="4"/>
  <c r="AH143" i="4"/>
  <c r="AF143" i="4"/>
  <c r="AE143" i="4"/>
  <c r="AD143" i="4"/>
  <c r="AR142" i="4"/>
  <c r="AP142" i="4"/>
  <c r="AO142" i="4"/>
  <c r="AN142" i="4"/>
  <c r="AM142" i="4"/>
  <c r="AL142" i="4"/>
  <c r="AK142" i="4"/>
  <c r="AJ142" i="4"/>
  <c r="AI142" i="4"/>
  <c r="AH142" i="4"/>
  <c r="AF142" i="4"/>
  <c r="AE142" i="4"/>
  <c r="AD142" i="4"/>
  <c r="AR141" i="4"/>
  <c r="AP141" i="4"/>
  <c r="AO141" i="4"/>
  <c r="AN141" i="4"/>
  <c r="AM141" i="4"/>
  <c r="AL141" i="4"/>
  <c r="AK141" i="4"/>
  <c r="AJ141" i="4"/>
  <c r="AI141" i="4"/>
  <c r="AH141" i="4"/>
  <c r="AF141" i="4"/>
  <c r="AE141" i="4"/>
  <c r="AD141" i="4"/>
  <c r="AR140" i="4"/>
  <c r="AP140" i="4"/>
  <c r="AO140" i="4"/>
  <c r="AN140" i="4"/>
  <c r="AM140" i="4"/>
  <c r="AL140" i="4"/>
  <c r="AK140" i="4"/>
  <c r="AJ140" i="4"/>
  <c r="AI140" i="4"/>
  <c r="AH140" i="4"/>
  <c r="AF140" i="4"/>
  <c r="AE140" i="4"/>
  <c r="AD140" i="4"/>
  <c r="AR139" i="4"/>
  <c r="AP139" i="4"/>
  <c r="AO139" i="4"/>
  <c r="AN139" i="4"/>
  <c r="AM139" i="4"/>
  <c r="AL139" i="4"/>
  <c r="AK139" i="4"/>
  <c r="AJ139" i="4"/>
  <c r="AI139" i="4"/>
  <c r="AH139" i="4"/>
  <c r="AF139" i="4"/>
  <c r="AE139" i="4"/>
  <c r="AD139" i="4"/>
  <c r="AR138" i="4"/>
  <c r="AP138" i="4"/>
  <c r="AO138" i="4"/>
  <c r="AN138" i="4"/>
  <c r="AM138" i="4"/>
  <c r="AL138" i="4"/>
  <c r="AK138" i="4"/>
  <c r="AJ138" i="4"/>
  <c r="AI138" i="4"/>
  <c r="AH138" i="4"/>
  <c r="AF138" i="4"/>
  <c r="AE138" i="4"/>
  <c r="AD138" i="4"/>
  <c r="AR137" i="4"/>
  <c r="AP137" i="4"/>
  <c r="AO137" i="4"/>
  <c r="AN137" i="4"/>
  <c r="AM137" i="4"/>
  <c r="AL137" i="4"/>
  <c r="AK137" i="4"/>
  <c r="AJ137" i="4"/>
  <c r="AI137" i="4"/>
  <c r="AH137" i="4"/>
  <c r="AF137" i="4"/>
  <c r="AE137" i="4"/>
  <c r="AD137" i="4"/>
  <c r="AR136" i="4"/>
  <c r="AP136" i="4"/>
  <c r="AO136" i="4"/>
  <c r="AN136" i="4"/>
  <c r="AM136" i="4"/>
  <c r="AL136" i="4"/>
  <c r="AK136" i="4"/>
  <c r="AJ136" i="4"/>
  <c r="AI136" i="4"/>
  <c r="AH136" i="4"/>
  <c r="AF136" i="4"/>
  <c r="AE136" i="4"/>
  <c r="AD136" i="4"/>
  <c r="AR135" i="4"/>
  <c r="AP135" i="4"/>
  <c r="AO135" i="4"/>
  <c r="AN135" i="4"/>
  <c r="AN217" i="4" s="1"/>
  <c r="AM135" i="4"/>
  <c r="AL135" i="4"/>
  <c r="AK135" i="4"/>
  <c r="AJ135" i="4"/>
  <c r="AJ217" i="4" s="1"/>
  <c r="AI135" i="4"/>
  <c r="AH135" i="4"/>
  <c r="AF135" i="4"/>
  <c r="AE135" i="4"/>
  <c r="AE217" i="4" s="1"/>
  <c r="AD135" i="4"/>
  <c r="AR134" i="4"/>
  <c r="AP134" i="4"/>
  <c r="AO134" i="4"/>
  <c r="AO216" i="4" s="1"/>
  <c r="AN134" i="4"/>
  <c r="AM134" i="4"/>
  <c r="AL134" i="4"/>
  <c r="AK134" i="4"/>
  <c r="AK216" i="4" s="1"/>
  <c r="AJ134" i="4"/>
  <c r="AI134" i="4"/>
  <c r="AH134" i="4"/>
  <c r="AF134" i="4"/>
  <c r="AF216" i="4" s="1"/>
  <c r="AE134" i="4"/>
  <c r="AD134" i="4"/>
  <c r="AR133" i="4"/>
  <c r="AP133" i="4"/>
  <c r="AP219" i="4" s="1"/>
  <c r="AO133" i="4"/>
  <c r="AN133" i="4"/>
  <c r="AM133" i="4"/>
  <c r="AL133" i="4"/>
  <c r="AL219" i="4" s="1"/>
  <c r="AL220" i="4" s="1"/>
  <c r="AK133" i="4"/>
  <c r="AJ133" i="4"/>
  <c r="AI133" i="4"/>
  <c r="AH133" i="4"/>
  <c r="AH219" i="4" s="1"/>
  <c r="AH220" i="4" s="1"/>
  <c r="AF133" i="4"/>
  <c r="AE133" i="4"/>
  <c r="AD133" i="4"/>
  <c r="AR132" i="4"/>
  <c r="AR216" i="4" s="1"/>
  <c r="AP132" i="4"/>
  <c r="AP218" i="4" s="1"/>
  <c r="AO132" i="4"/>
  <c r="AO219" i="4" s="1"/>
  <c r="AN132" i="4"/>
  <c r="AN216" i="4" s="1"/>
  <c r="AM132" i="4"/>
  <c r="AM217" i="4" s="1"/>
  <c r="AL132" i="4"/>
  <c r="AL218" i="4" s="1"/>
  <c r="AK132" i="4"/>
  <c r="AK219" i="4" s="1"/>
  <c r="AJ132" i="4"/>
  <c r="AJ216" i="4" s="1"/>
  <c r="AI132" i="4"/>
  <c r="AI217" i="4" s="1"/>
  <c r="AH132" i="4"/>
  <c r="AH218" i="4" s="1"/>
  <c r="AF132" i="4"/>
  <c r="AF219" i="4" s="1"/>
  <c r="AE132" i="4"/>
  <c r="AE216" i="4" s="1"/>
  <c r="AD132" i="4"/>
  <c r="AD218" i="4" s="1"/>
  <c r="AR130" i="4"/>
  <c r="AP130" i="4"/>
  <c r="AO130" i="4"/>
  <c r="AN130" i="4"/>
  <c r="AM130" i="4"/>
  <c r="AL130" i="4"/>
  <c r="AK130" i="4"/>
  <c r="AJ130" i="4"/>
  <c r="AI130" i="4"/>
  <c r="AH130" i="4"/>
  <c r="AF130" i="4"/>
  <c r="AE130" i="4"/>
  <c r="AD130" i="4"/>
  <c r="AR129" i="4"/>
  <c r="AP129" i="4"/>
  <c r="AO129" i="4"/>
  <c r="AN129" i="4"/>
  <c r="AM129" i="4"/>
  <c r="AL129" i="4"/>
  <c r="AK129" i="4"/>
  <c r="AJ129" i="4"/>
  <c r="AI129" i="4"/>
  <c r="AH129" i="4"/>
  <c r="AF129" i="4"/>
  <c r="AE129" i="4"/>
  <c r="AD129" i="4"/>
  <c r="AR128" i="4"/>
  <c r="AP128" i="4"/>
  <c r="AO128" i="4"/>
  <c r="AN128" i="4"/>
  <c r="AM128" i="4"/>
  <c r="AL128" i="4"/>
  <c r="AK128" i="4"/>
  <c r="AJ128" i="4"/>
  <c r="AI128" i="4"/>
  <c r="AH128" i="4"/>
  <c r="AF128" i="4"/>
  <c r="AE128" i="4"/>
  <c r="AD128" i="4"/>
  <c r="AR127" i="4"/>
  <c r="AP127" i="4"/>
  <c r="AO127" i="4"/>
  <c r="AN127" i="4"/>
  <c r="AM127" i="4"/>
  <c r="AL127" i="4"/>
  <c r="AK127" i="4"/>
  <c r="AJ127" i="4"/>
  <c r="AI127" i="4"/>
  <c r="AH127" i="4"/>
  <c r="AF127" i="4"/>
  <c r="AE127" i="4"/>
  <c r="AD127" i="4"/>
  <c r="AR126" i="4"/>
  <c r="AP126" i="4"/>
  <c r="AO126" i="4"/>
  <c r="AN126" i="4"/>
  <c r="AM126" i="4"/>
  <c r="AL126" i="4"/>
  <c r="AK126" i="4"/>
  <c r="AJ126" i="4"/>
  <c r="AI126" i="4"/>
  <c r="AH126" i="4"/>
  <c r="AF126" i="4"/>
  <c r="AE126" i="4"/>
  <c r="AD126" i="4"/>
  <c r="AR125" i="4"/>
  <c r="AP125" i="4"/>
  <c r="AO125" i="4"/>
  <c r="AN125" i="4"/>
  <c r="AM125" i="4"/>
  <c r="AL125" i="4"/>
  <c r="AK125" i="4"/>
  <c r="AJ125" i="4"/>
  <c r="AI125" i="4"/>
  <c r="AH125" i="4"/>
  <c r="AF125" i="4"/>
  <c r="AE125" i="4"/>
  <c r="AD125" i="4"/>
  <c r="AR124" i="4"/>
  <c r="AP124" i="4"/>
  <c r="AO124" i="4"/>
  <c r="AN124" i="4"/>
  <c r="AM124" i="4"/>
  <c r="AL124" i="4"/>
  <c r="AK124" i="4"/>
  <c r="AJ124" i="4"/>
  <c r="AI124" i="4"/>
  <c r="AH124" i="4"/>
  <c r="AF124" i="4"/>
  <c r="AE124" i="4"/>
  <c r="AD124" i="4"/>
  <c r="AR123" i="4"/>
  <c r="AP123" i="4"/>
  <c r="AO123" i="4"/>
  <c r="AN123" i="4"/>
  <c r="AM123" i="4"/>
  <c r="AL123" i="4"/>
  <c r="AK123" i="4"/>
  <c r="AJ123" i="4"/>
  <c r="AI123" i="4"/>
  <c r="AH123" i="4"/>
  <c r="AF123" i="4"/>
  <c r="AE123" i="4"/>
  <c r="AD123" i="4"/>
  <c r="AR122" i="4"/>
  <c r="AP122" i="4"/>
  <c r="AO122" i="4"/>
  <c r="AN122" i="4"/>
  <c r="AM122" i="4"/>
  <c r="AL122" i="4"/>
  <c r="AK122" i="4"/>
  <c r="AJ122" i="4"/>
  <c r="AI122" i="4"/>
  <c r="AH122" i="4"/>
  <c r="AF122" i="4"/>
  <c r="AE122" i="4"/>
  <c r="AD122" i="4"/>
  <c r="AR121" i="4"/>
  <c r="AP121" i="4"/>
  <c r="AO121" i="4"/>
  <c r="AN121" i="4"/>
  <c r="AM121" i="4"/>
  <c r="AL121" i="4"/>
  <c r="AK121" i="4"/>
  <c r="AJ121" i="4"/>
  <c r="AI121" i="4"/>
  <c r="AH121" i="4"/>
  <c r="AF121" i="4"/>
  <c r="AE121" i="4"/>
  <c r="AD121" i="4"/>
  <c r="AR120" i="4"/>
  <c r="AP120" i="4"/>
  <c r="AO120" i="4"/>
  <c r="AN120" i="4"/>
  <c r="AM120" i="4"/>
  <c r="AL120" i="4"/>
  <c r="AK120" i="4"/>
  <c r="AJ120" i="4"/>
  <c r="AI120" i="4"/>
  <c r="AH120" i="4"/>
  <c r="AF120" i="4"/>
  <c r="AE120" i="4"/>
  <c r="AD120" i="4"/>
  <c r="AR119" i="4"/>
  <c r="AP119" i="4"/>
  <c r="AO119" i="4"/>
  <c r="AN119" i="4"/>
  <c r="AM119" i="4"/>
  <c r="AL119" i="4"/>
  <c r="AK119" i="4"/>
  <c r="AJ119" i="4"/>
  <c r="AI119" i="4"/>
  <c r="AH119" i="4"/>
  <c r="AF119" i="4"/>
  <c r="AE119" i="4"/>
  <c r="AD119" i="4"/>
  <c r="AR118" i="4"/>
  <c r="AP118" i="4"/>
  <c r="AO118" i="4"/>
  <c r="AN118" i="4"/>
  <c r="AM118" i="4"/>
  <c r="AL118" i="4"/>
  <c r="AK118" i="4"/>
  <c r="AJ118" i="4"/>
  <c r="AI118" i="4"/>
  <c r="AH118" i="4"/>
  <c r="AF118" i="4"/>
  <c r="AE118" i="4"/>
  <c r="AD118" i="4"/>
  <c r="AR117" i="4"/>
  <c r="AP117" i="4"/>
  <c r="AO117" i="4"/>
  <c r="AN117" i="4"/>
  <c r="AM117" i="4"/>
  <c r="AL117" i="4"/>
  <c r="AK117" i="4"/>
  <c r="AJ117" i="4"/>
  <c r="AI117" i="4"/>
  <c r="AH117" i="4"/>
  <c r="AF117" i="4"/>
  <c r="AE117" i="4"/>
  <c r="AD117" i="4"/>
  <c r="AR116" i="4"/>
  <c r="AP116" i="4"/>
  <c r="AO116" i="4"/>
  <c r="AN116" i="4"/>
  <c r="AM116" i="4"/>
  <c r="AL116" i="4"/>
  <c r="AK116" i="4"/>
  <c r="AJ116" i="4"/>
  <c r="AI116" i="4"/>
  <c r="AH116" i="4"/>
  <c r="AF116" i="4"/>
  <c r="AE116" i="4"/>
  <c r="AD116" i="4"/>
  <c r="AR115" i="4"/>
  <c r="AP115" i="4"/>
  <c r="AO115" i="4"/>
  <c r="AN115" i="4"/>
  <c r="AM115" i="4"/>
  <c r="AL115" i="4"/>
  <c r="AK115" i="4"/>
  <c r="AJ115" i="4"/>
  <c r="AI115" i="4"/>
  <c r="AH115" i="4"/>
  <c r="AF115" i="4"/>
  <c r="AE115" i="4"/>
  <c r="AD115" i="4"/>
  <c r="AR114" i="4"/>
  <c r="AP114" i="4"/>
  <c r="AO114" i="4"/>
  <c r="AN114" i="4"/>
  <c r="AM114" i="4"/>
  <c r="AL114" i="4"/>
  <c r="AK114" i="4"/>
  <c r="AJ114" i="4"/>
  <c r="AI114" i="4"/>
  <c r="AH114" i="4"/>
  <c r="AF114" i="4"/>
  <c r="AE114" i="4"/>
  <c r="AD114" i="4"/>
  <c r="AR113" i="4"/>
  <c r="AP113" i="4"/>
  <c r="AO113" i="4"/>
  <c r="AN113" i="4"/>
  <c r="AM113" i="4"/>
  <c r="AL113" i="4"/>
  <c r="AK113" i="4"/>
  <c r="AJ113" i="4"/>
  <c r="AI113" i="4"/>
  <c r="AH113" i="4"/>
  <c r="AF113" i="4"/>
  <c r="AE113" i="4"/>
  <c r="AD113" i="4"/>
  <c r="AR112" i="4"/>
  <c r="AP112" i="4"/>
  <c r="AO112" i="4"/>
  <c r="AN112" i="4"/>
  <c r="AM112" i="4"/>
  <c r="AL112" i="4"/>
  <c r="AK112" i="4"/>
  <c r="AJ112" i="4"/>
  <c r="AI112" i="4"/>
  <c r="AH112" i="4"/>
  <c r="AF112" i="4"/>
  <c r="AE112" i="4"/>
  <c r="AD112" i="4"/>
  <c r="AR111" i="4"/>
  <c r="AP111" i="4"/>
  <c r="AO111" i="4"/>
  <c r="AN111" i="4"/>
  <c r="AM111" i="4"/>
  <c r="AL111" i="4"/>
  <c r="AK111" i="4"/>
  <c r="AJ111" i="4"/>
  <c r="AI111" i="4"/>
  <c r="AH111" i="4"/>
  <c r="AF111" i="4"/>
  <c r="AE111" i="4"/>
  <c r="AD111" i="4"/>
  <c r="AR110" i="4"/>
  <c r="AP110" i="4"/>
  <c r="AO110" i="4"/>
  <c r="AN110" i="4"/>
  <c r="AM110" i="4"/>
  <c r="AL110" i="4"/>
  <c r="AK110" i="4"/>
  <c r="AJ110" i="4"/>
  <c r="AI110" i="4"/>
  <c r="AH110" i="4"/>
  <c r="AF110" i="4"/>
  <c r="AE110" i="4"/>
  <c r="AD110" i="4"/>
  <c r="AR109" i="4"/>
  <c r="AP109" i="4"/>
  <c r="AO109" i="4"/>
  <c r="AN109" i="4"/>
  <c r="AM109" i="4"/>
  <c r="AL109" i="4"/>
  <c r="AK109" i="4"/>
  <c r="AJ109" i="4"/>
  <c r="AI109" i="4"/>
  <c r="AH109" i="4"/>
  <c r="AF109" i="4"/>
  <c r="AE109" i="4"/>
  <c r="AD109" i="4"/>
  <c r="AR108" i="4"/>
  <c r="AP108" i="4"/>
  <c r="AO108" i="4"/>
  <c r="AN108" i="4"/>
  <c r="AM108" i="4"/>
  <c r="AL108" i="4"/>
  <c r="AK108" i="4"/>
  <c r="AJ108" i="4"/>
  <c r="AI108" i="4"/>
  <c r="AH108" i="4"/>
  <c r="AF108" i="4"/>
  <c r="AE108" i="4"/>
  <c r="AD108" i="4"/>
  <c r="AR107" i="4"/>
  <c r="AP107" i="4"/>
  <c r="AO107" i="4"/>
  <c r="AN107" i="4"/>
  <c r="AM107" i="4"/>
  <c r="AL107" i="4"/>
  <c r="AK107" i="4"/>
  <c r="AJ107" i="4"/>
  <c r="AI107" i="4"/>
  <c r="AH107" i="4"/>
  <c r="AF107" i="4"/>
  <c r="AE107" i="4"/>
  <c r="AD107" i="4"/>
  <c r="AR106" i="4"/>
  <c r="AP106" i="4"/>
  <c r="AO106" i="4"/>
  <c r="AN106" i="4"/>
  <c r="AM106" i="4"/>
  <c r="AL106" i="4"/>
  <c r="AK106" i="4"/>
  <c r="AJ106" i="4"/>
  <c r="AI106" i="4"/>
  <c r="AH106" i="4"/>
  <c r="AF106" i="4"/>
  <c r="AE106" i="4"/>
  <c r="AD106" i="4"/>
  <c r="AR105" i="4"/>
  <c r="AP105" i="4"/>
  <c r="AO105" i="4"/>
  <c r="AN105" i="4"/>
  <c r="AM105" i="4"/>
  <c r="AL105" i="4"/>
  <c r="AK105" i="4"/>
  <c r="AJ105" i="4"/>
  <c r="AI105" i="4"/>
  <c r="AH105" i="4"/>
  <c r="AF105" i="4"/>
  <c r="AE105" i="4"/>
  <c r="AD105" i="4"/>
  <c r="AR104" i="4"/>
  <c r="AP104" i="4"/>
  <c r="AO104" i="4"/>
  <c r="AN104" i="4"/>
  <c r="AM104" i="4"/>
  <c r="AL104" i="4"/>
  <c r="AK104" i="4"/>
  <c r="AJ104" i="4"/>
  <c r="AI104" i="4"/>
  <c r="AH104" i="4"/>
  <c r="AF104" i="4"/>
  <c r="AE104" i="4"/>
  <c r="AD104" i="4"/>
  <c r="AR103" i="4"/>
  <c r="AP103" i="4"/>
  <c r="AO103" i="4"/>
  <c r="AN103" i="4"/>
  <c r="AM103" i="4"/>
  <c r="AL103" i="4"/>
  <c r="AK103" i="4"/>
  <c r="AJ103" i="4"/>
  <c r="AI103" i="4"/>
  <c r="AH103" i="4"/>
  <c r="AF103" i="4"/>
  <c r="AE103" i="4"/>
  <c r="AD103" i="4"/>
  <c r="AR102" i="4"/>
  <c r="AP102" i="4"/>
  <c r="AO102" i="4"/>
  <c r="AN102" i="4"/>
  <c r="AM102" i="4"/>
  <c r="AL102" i="4"/>
  <c r="AK102" i="4"/>
  <c r="AJ102" i="4"/>
  <c r="AI102" i="4"/>
  <c r="AH102" i="4"/>
  <c r="AF102" i="4"/>
  <c r="AE102" i="4"/>
  <c r="AD102" i="4"/>
  <c r="AR101" i="4"/>
  <c r="AP101" i="4"/>
  <c r="AO101" i="4"/>
  <c r="AN101" i="4"/>
  <c r="AM101" i="4"/>
  <c r="AL101" i="4"/>
  <c r="AK101" i="4"/>
  <c r="AJ101" i="4"/>
  <c r="AI101" i="4"/>
  <c r="AH101" i="4"/>
  <c r="AF101" i="4"/>
  <c r="AE101" i="4"/>
  <c r="AD101" i="4"/>
  <c r="AR100" i="4"/>
  <c r="AP100" i="4"/>
  <c r="AO100" i="4"/>
  <c r="AN100" i="4"/>
  <c r="AM100" i="4"/>
  <c r="AL100" i="4"/>
  <c r="AK100" i="4"/>
  <c r="AJ100" i="4"/>
  <c r="AI100" i="4"/>
  <c r="AH100" i="4"/>
  <c r="AF100" i="4"/>
  <c r="AE100" i="4"/>
  <c r="AD100" i="4"/>
  <c r="AR99" i="4"/>
  <c r="AP99" i="4"/>
  <c r="AO99" i="4"/>
  <c r="AN99" i="4"/>
  <c r="AM99" i="4"/>
  <c r="AL99" i="4"/>
  <c r="AK99" i="4"/>
  <c r="AJ99" i="4"/>
  <c r="AI99" i="4"/>
  <c r="AH99" i="4"/>
  <c r="AF99" i="4"/>
  <c r="AE99" i="4"/>
  <c r="AD99" i="4"/>
  <c r="AR98" i="4"/>
  <c r="AP98" i="4"/>
  <c r="AO98" i="4"/>
  <c r="AN98" i="4"/>
  <c r="AM98" i="4"/>
  <c r="AL98" i="4"/>
  <c r="AK98" i="4"/>
  <c r="AJ98" i="4"/>
  <c r="AI98" i="4"/>
  <c r="AH98" i="4"/>
  <c r="AF98" i="4"/>
  <c r="AE98" i="4"/>
  <c r="AD98" i="4"/>
  <c r="AR97" i="4"/>
  <c r="AP97" i="4"/>
  <c r="AO97" i="4"/>
  <c r="AN97" i="4"/>
  <c r="AM97" i="4"/>
  <c r="AL97" i="4"/>
  <c r="AK97" i="4"/>
  <c r="AJ97" i="4"/>
  <c r="AI97" i="4"/>
  <c r="AH97" i="4"/>
  <c r="AF97" i="4"/>
  <c r="AE97" i="4"/>
  <c r="AD97" i="4"/>
  <c r="AR96" i="4"/>
  <c r="AP96" i="4"/>
  <c r="AO96" i="4"/>
  <c r="AN96" i="4"/>
  <c r="AM96" i="4"/>
  <c r="AL96" i="4"/>
  <c r="AK96" i="4"/>
  <c r="AJ96" i="4"/>
  <c r="AI96" i="4"/>
  <c r="AH96" i="4"/>
  <c r="AF96" i="4"/>
  <c r="AE96" i="4"/>
  <c r="AD96" i="4"/>
  <c r="AR95" i="4"/>
  <c r="AP95" i="4"/>
  <c r="AO95" i="4"/>
  <c r="AN95" i="4"/>
  <c r="AM95" i="4"/>
  <c r="AL95" i="4"/>
  <c r="AK95" i="4"/>
  <c r="AJ95" i="4"/>
  <c r="AI95" i="4"/>
  <c r="AH95" i="4"/>
  <c r="AF95" i="4"/>
  <c r="AE95" i="4"/>
  <c r="AD95" i="4"/>
  <c r="AR94" i="4"/>
  <c r="AP94" i="4"/>
  <c r="AO94" i="4"/>
  <c r="AN94" i="4"/>
  <c r="AM94" i="4"/>
  <c r="AL94" i="4"/>
  <c r="AK94" i="4"/>
  <c r="AJ94" i="4"/>
  <c r="AI94" i="4"/>
  <c r="AH94" i="4"/>
  <c r="AF94" i="4"/>
  <c r="AE94" i="4"/>
  <c r="AD94" i="4"/>
  <c r="AR93" i="4"/>
  <c r="AP93" i="4"/>
  <c r="AO93" i="4"/>
  <c r="AN93" i="4"/>
  <c r="AM93" i="4"/>
  <c r="AL93" i="4"/>
  <c r="AK93" i="4"/>
  <c r="AJ93" i="4"/>
  <c r="AI93" i="4"/>
  <c r="AH93" i="4"/>
  <c r="AF93" i="4"/>
  <c r="AE93" i="4"/>
  <c r="AD93" i="4"/>
  <c r="AR92" i="4"/>
  <c r="AP92" i="4"/>
  <c r="AO92" i="4"/>
  <c r="AN92" i="4"/>
  <c r="AM92" i="4"/>
  <c r="AL92" i="4"/>
  <c r="AK92" i="4"/>
  <c r="AJ92" i="4"/>
  <c r="AI92" i="4"/>
  <c r="AH92" i="4"/>
  <c r="AF92" i="4"/>
  <c r="AE92" i="4"/>
  <c r="AD92" i="4"/>
  <c r="AR91" i="4"/>
  <c r="AP91" i="4"/>
  <c r="AO91" i="4"/>
  <c r="AN91" i="4"/>
  <c r="AM91" i="4"/>
  <c r="AL91" i="4"/>
  <c r="AK91" i="4"/>
  <c r="AJ91" i="4"/>
  <c r="AI91" i="4"/>
  <c r="AH91" i="4"/>
  <c r="AF91" i="4"/>
  <c r="AE91" i="4"/>
  <c r="AD91" i="4"/>
  <c r="AR90" i="4"/>
  <c r="AP90" i="4"/>
  <c r="AO90" i="4"/>
  <c r="AN90" i="4"/>
  <c r="AM90" i="4"/>
  <c r="AL90" i="4"/>
  <c r="AK90" i="4"/>
  <c r="AJ90" i="4"/>
  <c r="AI90" i="4"/>
  <c r="AH90" i="4"/>
  <c r="AF90" i="4"/>
  <c r="AE90" i="4"/>
  <c r="AD90" i="4"/>
  <c r="AR89" i="4"/>
  <c r="AP89" i="4"/>
  <c r="AO89" i="4"/>
  <c r="AN89" i="4"/>
  <c r="AM89" i="4"/>
  <c r="AL89" i="4"/>
  <c r="AK89" i="4"/>
  <c r="AJ89" i="4"/>
  <c r="AI89" i="4"/>
  <c r="AH89" i="4"/>
  <c r="AF89" i="4"/>
  <c r="AE89" i="4"/>
  <c r="AD89" i="4"/>
  <c r="AR88" i="4"/>
  <c r="AP88" i="4"/>
  <c r="AO88" i="4"/>
  <c r="AN88" i="4"/>
  <c r="AM88" i="4"/>
  <c r="AL88" i="4"/>
  <c r="AK88" i="4"/>
  <c r="AJ88" i="4"/>
  <c r="AI88" i="4"/>
  <c r="AH88" i="4"/>
  <c r="AF88" i="4"/>
  <c r="AE88" i="4"/>
  <c r="AD88" i="4"/>
  <c r="AR87" i="4"/>
  <c r="AP87" i="4"/>
  <c r="AO87" i="4"/>
  <c r="AN87" i="4"/>
  <c r="AM87" i="4"/>
  <c r="AL87" i="4"/>
  <c r="AK87" i="4"/>
  <c r="AJ87" i="4"/>
  <c r="AI87" i="4"/>
  <c r="AH87" i="4"/>
  <c r="AF87" i="4"/>
  <c r="AE87" i="4"/>
  <c r="AD87" i="4"/>
  <c r="AR86" i="4"/>
  <c r="AP86" i="4"/>
  <c r="AO86" i="4"/>
  <c r="AN86" i="4"/>
  <c r="AM86" i="4"/>
  <c r="AL86" i="4"/>
  <c r="AK86" i="4"/>
  <c r="AJ86" i="4"/>
  <c r="AI86" i="4"/>
  <c r="AH86" i="4"/>
  <c r="AF86" i="4"/>
  <c r="AE86" i="4"/>
  <c r="AD86" i="4"/>
  <c r="AR85" i="4"/>
  <c r="AP85" i="4"/>
  <c r="AO85" i="4"/>
  <c r="AN85" i="4"/>
  <c r="AM85" i="4"/>
  <c r="AL85" i="4"/>
  <c r="AK85" i="4"/>
  <c r="AJ85" i="4"/>
  <c r="AI85" i="4"/>
  <c r="AH85" i="4"/>
  <c r="AF85" i="4"/>
  <c r="AE85" i="4"/>
  <c r="AD85" i="4"/>
  <c r="AR84" i="4"/>
  <c r="AP84" i="4"/>
  <c r="AO84" i="4"/>
  <c r="AN84" i="4"/>
  <c r="AM84" i="4"/>
  <c r="AL84" i="4"/>
  <c r="AK84" i="4"/>
  <c r="AJ84" i="4"/>
  <c r="AI84" i="4"/>
  <c r="AH84" i="4"/>
  <c r="AF84" i="4"/>
  <c r="AE84" i="4"/>
  <c r="AD84" i="4"/>
  <c r="AR83" i="4"/>
  <c r="AP83" i="4"/>
  <c r="AO83" i="4"/>
  <c r="AN83" i="4"/>
  <c r="AM83" i="4"/>
  <c r="AL83" i="4"/>
  <c r="AK83" i="4"/>
  <c r="AJ83" i="4"/>
  <c r="AI83" i="4"/>
  <c r="AH83" i="4"/>
  <c r="AF83" i="4"/>
  <c r="AE83" i="4"/>
  <c r="AD83" i="4"/>
  <c r="AR82" i="4"/>
  <c r="AP82" i="4"/>
  <c r="AO82" i="4"/>
  <c r="AN82" i="4"/>
  <c r="AM82" i="4"/>
  <c r="AL82" i="4"/>
  <c r="AK82" i="4"/>
  <c r="AJ82" i="4"/>
  <c r="AI82" i="4"/>
  <c r="AH82" i="4"/>
  <c r="AF82" i="4"/>
  <c r="AE82" i="4"/>
  <c r="AD82" i="4"/>
  <c r="AR81" i="4"/>
  <c r="AP81" i="4"/>
  <c r="AO81" i="4"/>
  <c r="AN81" i="4"/>
  <c r="AM81" i="4"/>
  <c r="AL81" i="4"/>
  <c r="AK81" i="4"/>
  <c r="AJ81" i="4"/>
  <c r="AI81" i="4"/>
  <c r="AH81" i="4"/>
  <c r="AF81" i="4"/>
  <c r="AE81" i="4"/>
  <c r="AD81" i="4"/>
  <c r="AR80" i="4"/>
  <c r="AP80" i="4"/>
  <c r="AO80" i="4"/>
  <c r="AN80" i="4"/>
  <c r="AM80" i="4"/>
  <c r="AL80" i="4"/>
  <c r="AK80" i="4"/>
  <c r="AJ80" i="4"/>
  <c r="AI80" i="4"/>
  <c r="AH80" i="4"/>
  <c r="AF80" i="4"/>
  <c r="AE80" i="4"/>
  <c r="AD80" i="4"/>
  <c r="AR79" i="4"/>
  <c r="AP79" i="4"/>
  <c r="AO79" i="4"/>
  <c r="AN79" i="4"/>
  <c r="AM79" i="4"/>
  <c r="AL79" i="4"/>
  <c r="AK79" i="4"/>
  <c r="AJ79" i="4"/>
  <c r="AI79" i="4"/>
  <c r="AH79" i="4"/>
  <c r="AF79" i="4"/>
  <c r="AE79" i="4"/>
  <c r="AD79" i="4"/>
  <c r="AR78" i="4"/>
  <c r="AP78" i="4"/>
  <c r="AO78" i="4"/>
  <c r="AN78" i="4"/>
  <c r="AM78" i="4"/>
  <c r="AL78" i="4"/>
  <c r="AK78" i="4"/>
  <c r="AJ78" i="4"/>
  <c r="AI78" i="4"/>
  <c r="AH78" i="4"/>
  <c r="AF78" i="4"/>
  <c r="AE78" i="4"/>
  <c r="AD78" i="4"/>
  <c r="AR77" i="4"/>
  <c r="AP77" i="4"/>
  <c r="AO77" i="4"/>
  <c r="AN77" i="4"/>
  <c r="AM77" i="4"/>
  <c r="AL77" i="4"/>
  <c r="AK77" i="4"/>
  <c r="AJ77" i="4"/>
  <c r="AI77" i="4"/>
  <c r="AH77" i="4"/>
  <c r="AF77" i="4"/>
  <c r="AE77" i="4"/>
  <c r="AD77" i="4"/>
  <c r="AR76" i="4"/>
  <c r="AP76" i="4"/>
  <c r="AO76" i="4"/>
  <c r="AN76" i="4"/>
  <c r="AM76" i="4"/>
  <c r="AL76" i="4"/>
  <c r="AK76" i="4"/>
  <c r="AJ76" i="4"/>
  <c r="AI76" i="4"/>
  <c r="AH76" i="4"/>
  <c r="AF76" i="4"/>
  <c r="AE76" i="4"/>
  <c r="AD76" i="4"/>
  <c r="AR75" i="4"/>
  <c r="AP75" i="4"/>
  <c r="AO75" i="4"/>
  <c r="AN75" i="4"/>
  <c r="AM75" i="4"/>
  <c r="AL75" i="4"/>
  <c r="AK75" i="4"/>
  <c r="AJ75" i="4"/>
  <c r="AI75" i="4"/>
  <c r="AH75" i="4"/>
  <c r="AF75" i="4"/>
  <c r="AE75" i="4"/>
  <c r="AD75" i="4"/>
  <c r="AR74" i="4"/>
  <c r="AP74" i="4"/>
  <c r="AO74" i="4"/>
  <c r="AN74" i="4"/>
  <c r="AM74" i="4"/>
  <c r="AL74" i="4"/>
  <c r="AK74" i="4"/>
  <c r="AJ74" i="4"/>
  <c r="AI74" i="4"/>
  <c r="AH74" i="4"/>
  <c r="AF74" i="4"/>
  <c r="AE74" i="4"/>
  <c r="AD74" i="4"/>
  <c r="AR73" i="4"/>
  <c r="AP73" i="4"/>
  <c r="AO73" i="4"/>
  <c r="AN73" i="4"/>
  <c r="AM73" i="4"/>
  <c r="AL73" i="4"/>
  <c r="AK73" i="4"/>
  <c r="AJ73" i="4"/>
  <c r="AI73" i="4"/>
  <c r="AH73" i="4"/>
  <c r="AF73" i="4"/>
  <c r="AE73" i="4"/>
  <c r="AD73" i="4"/>
  <c r="AR72" i="4"/>
  <c r="AP72" i="4"/>
  <c r="AO72" i="4"/>
  <c r="AN72" i="4"/>
  <c r="AM72" i="4"/>
  <c r="AL72" i="4"/>
  <c r="AK72" i="4"/>
  <c r="AJ72" i="4"/>
  <c r="AI72" i="4"/>
  <c r="AH72" i="4"/>
  <c r="AF72" i="4"/>
  <c r="AE72" i="4"/>
  <c r="AD72" i="4"/>
  <c r="AR71" i="4"/>
  <c r="AP71" i="4"/>
  <c r="AO71" i="4"/>
  <c r="AN71" i="4"/>
  <c r="AM71" i="4"/>
  <c r="AL71" i="4"/>
  <c r="AK71" i="4"/>
  <c r="AJ71" i="4"/>
  <c r="AI71" i="4"/>
  <c r="AH71" i="4"/>
  <c r="AF71" i="4"/>
  <c r="AE71" i="4"/>
  <c r="AD71" i="4"/>
  <c r="AR70" i="4"/>
  <c r="AP70" i="4"/>
  <c r="AO70" i="4"/>
  <c r="AN70" i="4"/>
  <c r="AM70" i="4"/>
  <c r="AL70" i="4"/>
  <c r="AK70" i="4"/>
  <c r="AJ70" i="4"/>
  <c r="AI70" i="4"/>
  <c r="AH70" i="4"/>
  <c r="AF70" i="4"/>
  <c r="AE70" i="4"/>
  <c r="AD70" i="4"/>
  <c r="AR69" i="4"/>
  <c r="AP69" i="4"/>
  <c r="AO69" i="4"/>
  <c r="AN69" i="4"/>
  <c r="AM69" i="4"/>
  <c r="AL69" i="4"/>
  <c r="AK69" i="4"/>
  <c r="AJ69" i="4"/>
  <c r="AI69" i="4"/>
  <c r="AH69" i="4"/>
  <c r="AF69" i="4"/>
  <c r="AE69" i="4"/>
  <c r="AD69" i="4"/>
  <c r="AR68" i="4"/>
  <c r="AP68" i="4"/>
  <c r="AO68" i="4"/>
  <c r="AN68" i="4"/>
  <c r="AM68" i="4"/>
  <c r="AL68" i="4"/>
  <c r="AK68" i="4"/>
  <c r="AJ68" i="4"/>
  <c r="AI68" i="4"/>
  <c r="AH68" i="4"/>
  <c r="AF68" i="4"/>
  <c r="AE68" i="4"/>
  <c r="AD68" i="4"/>
  <c r="AR67" i="4"/>
  <c r="AP67" i="4"/>
  <c r="AO67" i="4"/>
  <c r="AN67" i="4"/>
  <c r="AM67" i="4"/>
  <c r="AL67" i="4"/>
  <c r="AK67" i="4"/>
  <c r="AJ67" i="4"/>
  <c r="AI67" i="4"/>
  <c r="AH67" i="4"/>
  <c r="AF67" i="4"/>
  <c r="AE67" i="4"/>
  <c r="AD67" i="4"/>
  <c r="AR66" i="4"/>
  <c r="AP66" i="4"/>
  <c r="AO66" i="4"/>
  <c r="AN66" i="4"/>
  <c r="AM66" i="4"/>
  <c r="AL66" i="4"/>
  <c r="AK66" i="4"/>
  <c r="AJ66" i="4"/>
  <c r="AI66" i="4"/>
  <c r="AH66" i="4"/>
  <c r="AF66" i="4"/>
  <c r="AE66" i="4"/>
  <c r="AD66" i="4"/>
  <c r="AR65" i="4"/>
  <c r="AP65" i="4"/>
  <c r="AO65" i="4"/>
  <c r="AN65" i="4"/>
  <c r="AM65" i="4"/>
  <c r="AL65" i="4"/>
  <c r="AK65" i="4"/>
  <c r="AJ65" i="4"/>
  <c r="AI65" i="4"/>
  <c r="AH65" i="4"/>
  <c r="AF65" i="4"/>
  <c r="AE65" i="4"/>
  <c r="AD65" i="4"/>
  <c r="AR64" i="4"/>
  <c r="AP64" i="4"/>
  <c r="AO64" i="4"/>
  <c r="AN64" i="4"/>
  <c r="AM64" i="4"/>
  <c r="AL64" i="4"/>
  <c r="AK64" i="4"/>
  <c r="AJ64" i="4"/>
  <c r="AI64" i="4"/>
  <c r="AH64" i="4"/>
  <c r="AF64" i="4"/>
  <c r="AE64" i="4"/>
  <c r="AD64" i="4"/>
  <c r="AR63" i="4"/>
  <c r="AP63" i="4"/>
  <c r="AO63" i="4"/>
  <c r="AN63" i="4"/>
  <c r="AM63" i="4"/>
  <c r="AL63" i="4"/>
  <c r="AK63" i="4"/>
  <c r="AJ63" i="4"/>
  <c r="AI63" i="4"/>
  <c r="AH63" i="4"/>
  <c r="AF63" i="4"/>
  <c r="AE63" i="4"/>
  <c r="AD63" i="4"/>
  <c r="AR62" i="4"/>
  <c r="AP62" i="4"/>
  <c r="AO62" i="4"/>
  <c r="AN62" i="4"/>
  <c r="AM62" i="4"/>
  <c r="AL62" i="4"/>
  <c r="AK62" i="4"/>
  <c r="AJ62" i="4"/>
  <c r="AI62" i="4"/>
  <c r="AH62" i="4"/>
  <c r="AF62" i="4"/>
  <c r="AE62" i="4"/>
  <c r="AD62" i="4"/>
  <c r="AR61" i="4"/>
  <c r="AP61" i="4"/>
  <c r="AO61" i="4"/>
  <c r="AN61" i="4"/>
  <c r="AM61" i="4"/>
  <c r="AL61" i="4"/>
  <c r="AK61" i="4"/>
  <c r="AJ61" i="4"/>
  <c r="AI61" i="4"/>
  <c r="AH61" i="4"/>
  <c r="AF61" i="4"/>
  <c r="AE61" i="4"/>
  <c r="AD61" i="4"/>
  <c r="AR60" i="4"/>
  <c r="AP60" i="4"/>
  <c r="AO60" i="4"/>
  <c r="AN60" i="4"/>
  <c r="AM60" i="4"/>
  <c r="AL60" i="4"/>
  <c r="AK60" i="4"/>
  <c r="AJ60" i="4"/>
  <c r="AI60" i="4"/>
  <c r="AH60" i="4"/>
  <c r="AF60" i="4"/>
  <c r="AE60" i="4"/>
  <c r="AD60" i="4"/>
  <c r="AR59" i="4"/>
  <c r="AP59" i="4"/>
  <c r="AO59" i="4"/>
  <c r="AN59" i="4"/>
  <c r="AM59" i="4"/>
  <c r="AL59" i="4"/>
  <c r="AK59" i="4"/>
  <c r="AJ59" i="4"/>
  <c r="AI59" i="4"/>
  <c r="AH59" i="4"/>
  <c r="AF59" i="4"/>
  <c r="AE59" i="4"/>
  <c r="AD59" i="4"/>
  <c r="AR58" i="4"/>
  <c r="AP58" i="4"/>
  <c r="AO58" i="4"/>
  <c r="AN58" i="4"/>
  <c r="AM58" i="4"/>
  <c r="AL58" i="4"/>
  <c r="AK58" i="4"/>
  <c r="AJ58" i="4"/>
  <c r="AI58" i="4"/>
  <c r="AH58" i="4"/>
  <c r="AF58" i="4"/>
  <c r="AE58" i="4"/>
  <c r="AD58" i="4"/>
  <c r="AR57" i="4"/>
  <c r="AP57" i="4"/>
  <c r="AO57" i="4"/>
  <c r="AN57" i="4"/>
  <c r="AM57" i="4"/>
  <c r="AL57" i="4"/>
  <c r="AK57" i="4"/>
  <c r="AJ57" i="4"/>
  <c r="AI57" i="4"/>
  <c r="AH57" i="4"/>
  <c r="AF57" i="4"/>
  <c r="AE57" i="4"/>
  <c r="AD57" i="4"/>
  <c r="AR56" i="4"/>
  <c r="AP56" i="4"/>
  <c r="AO56" i="4"/>
  <c r="AN56" i="4"/>
  <c r="AM56" i="4"/>
  <c r="AL56" i="4"/>
  <c r="AK56" i="4"/>
  <c r="AJ56" i="4"/>
  <c r="AI56" i="4"/>
  <c r="AH56" i="4"/>
  <c r="AF56" i="4"/>
  <c r="AE56" i="4"/>
  <c r="AD56" i="4"/>
  <c r="AR55" i="4"/>
  <c r="AP55" i="4"/>
  <c r="AO55" i="4"/>
  <c r="AN55" i="4"/>
  <c r="AM55" i="4"/>
  <c r="AL55" i="4"/>
  <c r="AK55" i="4"/>
  <c r="AJ55" i="4"/>
  <c r="AI55" i="4"/>
  <c r="AH55" i="4"/>
  <c r="AF55" i="4"/>
  <c r="AE55" i="4"/>
  <c r="AD55" i="4"/>
  <c r="AR54" i="4"/>
  <c r="AP54" i="4"/>
  <c r="AO54" i="4"/>
  <c r="AN54" i="4"/>
  <c r="AM54" i="4"/>
  <c r="AL54" i="4"/>
  <c r="AK54" i="4"/>
  <c r="AJ54" i="4"/>
  <c r="AI54" i="4"/>
  <c r="AH54" i="4"/>
  <c r="AF54" i="4"/>
  <c r="AE54" i="4"/>
  <c r="AD54" i="4"/>
  <c r="AR53" i="4"/>
  <c r="AP53" i="4"/>
  <c r="AO53" i="4"/>
  <c r="AN53" i="4"/>
  <c r="AM53" i="4"/>
  <c r="AL53" i="4"/>
  <c r="AK53" i="4"/>
  <c r="AJ53" i="4"/>
  <c r="AI53" i="4"/>
  <c r="AH53" i="4"/>
  <c r="AF53" i="4"/>
  <c r="AE53" i="4"/>
  <c r="AD53" i="4"/>
  <c r="AR52" i="4"/>
  <c r="AP52" i="4"/>
  <c r="AO52" i="4"/>
  <c r="AN52" i="4"/>
  <c r="AM52" i="4"/>
  <c r="AL52" i="4"/>
  <c r="AK52" i="4"/>
  <c r="AJ52" i="4"/>
  <c r="AI52" i="4"/>
  <c r="AH52" i="4"/>
  <c r="AF52" i="4"/>
  <c r="AE52" i="4"/>
  <c r="AD52" i="4"/>
  <c r="AR51" i="4"/>
  <c r="AP51" i="4"/>
  <c r="AO51" i="4"/>
  <c r="AN51" i="4"/>
  <c r="AM51" i="4"/>
  <c r="AL51" i="4"/>
  <c r="AK51" i="4"/>
  <c r="AJ51" i="4"/>
  <c r="AI51" i="4"/>
  <c r="AH51" i="4"/>
  <c r="AF51" i="4"/>
  <c r="AE51" i="4"/>
  <c r="AD51" i="4"/>
  <c r="AR50" i="4"/>
  <c r="AP50" i="4"/>
  <c r="AO50" i="4"/>
  <c r="AN50" i="4"/>
  <c r="AM50" i="4"/>
  <c r="AL50" i="4"/>
  <c r="AK50" i="4"/>
  <c r="AJ50" i="4"/>
  <c r="AI50" i="4"/>
  <c r="AH50" i="4"/>
  <c r="AF50" i="4"/>
  <c r="AE50" i="4"/>
  <c r="AD50" i="4"/>
  <c r="AR49" i="4"/>
  <c r="AP49" i="4"/>
  <c r="AO49" i="4"/>
  <c r="AN49" i="4"/>
  <c r="AM49" i="4"/>
  <c r="AL49" i="4"/>
  <c r="AK49" i="4"/>
  <c r="AJ49" i="4"/>
  <c r="AI49" i="4"/>
  <c r="AH49" i="4"/>
  <c r="AF49" i="4"/>
  <c r="AE49" i="4"/>
  <c r="AD49" i="4"/>
  <c r="AR48" i="4"/>
  <c r="AP48" i="4"/>
  <c r="AO48" i="4"/>
  <c r="AN48" i="4"/>
  <c r="AM48" i="4"/>
  <c r="AL48" i="4"/>
  <c r="AK48" i="4"/>
  <c r="AJ48" i="4"/>
  <c r="AI48" i="4"/>
  <c r="AH48" i="4"/>
  <c r="AF48" i="4"/>
  <c r="AE48" i="4"/>
  <c r="AD48" i="4"/>
  <c r="AR47" i="4"/>
  <c r="AP47" i="4"/>
  <c r="AO47" i="4"/>
  <c r="AN47" i="4"/>
  <c r="AM47" i="4"/>
  <c r="AL47" i="4"/>
  <c r="AK47" i="4"/>
  <c r="AJ47" i="4"/>
  <c r="AI47" i="4"/>
  <c r="AH47" i="4"/>
  <c r="AF47" i="4"/>
  <c r="AE47" i="4"/>
  <c r="AD47" i="4"/>
  <c r="AR46" i="4"/>
  <c r="AP46" i="4"/>
  <c r="AO46" i="4"/>
  <c r="AN46" i="4"/>
  <c r="AM46" i="4"/>
  <c r="AL46" i="4"/>
  <c r="AK46" i="4"/>
  <c r="AJ46" i="4"/>
  <c r="AI46" i="4"/>
  <c r="AH46" i="4"/>
  <c r="AF46" i="4"/>
  <c r="AE46" i="4"/>
  <c r="AD46" i="4"/>
  <c r="AR45" i="4"/>
  <c r="AP45" i="4"/>
  <c r="AO45" i="4"/>
  <c r="AN45" i="4"/>
  <c r="AM45" i="4"/>
  <c r="AL45" i="4"/>
  <c r="AK45" i="4"/>
  <c r="AJ45" i="4"/>
  <c r="AI45" i="4"/>
  <c r="AH45" i="4"/>
  <c r="AF45" i="4"/>
  <c r="AE45" i="4"/>
  <c r="AD45" i="4"/>
  <c r="AR44" i="4"/>
  <c r="AP44" i="4"/>
  <c r="AO44" i="4"/>
  <c r="AN44" i="4"/>
  <c r="AM44" i="4"/>
  <c r="AL44" i="4"/>
  <c r="AK44" i="4"/>
  <c r="AJ44" i="4"/>
  <c r="AI44" i="4"/>
  <c r="AH44" i="4"/>
  <c r="AF44" i="4"/>
  <c r="AE44" i="4"/>
  <c r="AD44" i="4"/>
  <c r="AR43" i="4"/>
  <c r="AP43" i="4"/>
  <c r="AO43" i="4"/>
  <c r="AN43" i="4"/>
  <c r="AM43" i="4"/>
  <c r="AL43" i="4"/>
  <c r="AK43" i="4"/>
  <c r="AJ43" i="4"/>
  <c r="AI43" i="4"/>
  <c r="AH43" i="4"/>
  <c r="AF43" i="4"/>
  <c r="AE43" i="4"/>
  <c r="AD43" i="4"/>
  <c r="AR42" i="4"/>
  <c r="AP42" i="4"/>
  <c r="AO42" i="4"/>
  <c r="AN42" i="4"/>
  <c r="AM42" i="4"/>
  <c r="AL42" i="4"/>
  <c r="AK42" i="4"/>
  <c r="AJ42" i="4"/>
  <c r="AI42" i="4"/>
  <c r="AH42" i="4"/>
  <c r="AF42" i="4"/>
  <c r="AE42" i="4"/>
  <c r="AD42" i="4"/>
  <c r="AR41" i="4"/>
  <c r="AP41" i="4"/>
  <c r="AO41" i="4"/>
  <c r="AN41" i="4"/>
  <c r="AM41" i="4"/>
  <c r="AL41" i="4"/>
  <c r="AK41" i="4"/>
  <c r="AJ41" i="4"/>
  <c r="AI41" i="4"/>
  <c r="AH41" i="4"/>
  <c r="AF41" i="4"/>
  <c r="AE41" i="4"/>
  <c r="AD41" i="4"/>
  <c r="AR40" i="4"/>
  <c r="AP40" i="4"/>
  <c r="AO40" i="4"/>
  <c r="AN40" i="4"/>
  <c r="AM40" i="4"/>
  <c r="AL40" i="4"/>
  <c r="AK40" i="4"/>
  <c r="AJ40" i="4"/>
  <c r="AI40" i="4"/>
  <c r="AH40" i="4"/>
  <c r="AF40" i="4"/>
  <c r="AE40" i="4"/>
  <c r="AD40" i="4"/>
  <c r="AR39" i="4"/>
  <c r="AP39" i="4"/>
  <c r="AO39" i="4"/>
  <c r="AN39" i="4"/>
  <c r="AM39" i="4"/>
  <c r="AL39" i="4"/>
  <c r="AK39" i="4"/>
  <c r="AJ39" i="4"/>
  <c r="AI39" i="4"/>
  <c r="AH39" i="4"/>
  <c r="AF39" i="4"/>
  <c r="AE39" i="4"/>
  <c r="AD39" i="4"/>
  <c r="AR38" i="4"/>
  <c r="AP38" i="4"/>
  <c r="AO38" i="4"/>
  <c r="AN38" i="4"/>
  <c r="AM38" i="4"/>
  <c r="AL38" i="4"/>
  <c r="AK38" i="4"/>
  <c r="AJ38" i="4"/>
  <c r="AI38" i="4"/>
  <c r="AH38" i="4"/>
  <c r="AF38" i="4"/>
  <c r="AE38" i="4"/>
  <c r="AD38" i="4"/>
  <c r="AR37" i="4"/>
  <c r="AP37" i="4"/>
  <c r="AO37" i="4"/>
  <c r="AN37" i="4"/>
  <c r="AM37" i="4"/>
  <c r="AL37" i="4"/>
  <c r="AK37" i="4"/>
  <c r="AJ37" i="4"/>
  <c r="AI37" i="4"/>
  <c r="AH37" i="4"/>
  <c r="AF37" i="4"/>
  <c r="AE37" i="4"/>
  <c r="AD37" i="4"/>
  <c r="AR36" i="4"/>
  <c r="AP36" i="4"/>
  <c r="AO36" i="4"/>
  <c r="AN36" i="4"/>
  <c r="AM36" i="4"/>
  <c r="AL36" i="4"/>
  <c r="AK36" i="4"/>
  <c r="AJ36" i="4"/>
  <c r="AI36" i="4"/>
  <c r="AH36" i="4"/>
  <c r="AF36" i="4"/>
  <c r="AE36" i="4"/>
  <c r="AD36" i="4"/>
  <c r="AR35" i="4"/>
  <c r="AP35" i="4"/>
  <c r="AO35" i="4"/>
  <c r="AN35" i="4"/>
  <c r="AM35" i="4"/>
  <c r="AL35" i="4"/>
  <c r="AK35" i="4"/>
  <c r="AJ35" i="4"/>
  <c r="AI35" i="4"/>
  <c r="AH35" i="4"/>
  <c r="AF35" i="4"/>
  <c r="AE35" i="4"/>
  <c r="AD35" i="4"/>
  <c r="AR34" i="4"/>
  <c r="AP34" i="4"/>
  <c r="AO34" i="4"/>
  <c r="AN34" i="4"/>
  <c r="AM34" i="4"/>
  <c r="AL34" i="4"/>
  <c r="AK34" i="4"/>
  <c r="AJ34" i="4"/>
  <c r="AI34" i="4"/>
  <c r="AH34" i="4"/>
  <c r="AF34" i="4"/>
  <c r="AE34" i="4"/>
  <c r="AD34" i="4"/>
  <c r="AR33" i="4"/>
  <c r="AP33" i="4"/>
  <c r="AO33" i="4"/>
  <c r="AN33" i="4"/>
  <c r="AM33" i="4"/>
  <c r="AL33" i="4"/>
  <c r="AK33" i="4"/>
  <c r="AJ33" i="4"/>
  <c r="AI33" i="4"/>
  <c r="AH33" i="4"/>
  <c r="AF33" i="4"/>
  <c r="AE33" i="4"/>
  <c r="AD33" i="4"/>
  <c r="AR32" i="4"/>
  <c r="AP32" i="4"/>
  <c r="AO32" i="4"/>
  <c r="AN32" i="4"/>
  <c r="AM32" i="4"/>
  <c r="AL32" i="4"/>
  <c r="AK32" i="4"/>
  <c r="AJ32" i="4"/>
  <c r="AI32" i="4"/>
  <c r="AH32" i="4"/>
  <c r="AF32" i="4"/>
  <c r="AE32" i="4"/>
  <c r="AD32" i="4"/>
  <c r="AR31" i="4"/>
  <c r="AP31" i="4"/>
  <c r="AO31" i="4"/>
  <c r="AN31" i="4"/>
  <c r="AM31" i="4"/>
  <c r="AL31" i="4"/>
  <c r="AK31" i="4"/>
  <c r="AJ31" i="4"/>
  <c r="AI31" i="4"/>
  <c r="AH31" i="4"/>
  <c r="AF31" i="4"/>
  <c r="AE31" i="4"/>
  <c r="AD31" i="4"/>
  <c r="AR30" i="4"/>
  <c r="AP30" i="4"/>
  <c r="AO30" i="4"/>
  <c r="AN30" i="4"/>
  <c r="AM30" i="4"/>
  <c r="AL30" i="4"/>
  <c r="AK30" i="4"/>
  <c r="AJ30" i="4"/>
  <c r="AI30" i="4"/>
  <c r="AH30" i="4"/>
  <c r="AF30" i="4"/>
  <c r="AE30" i="4"/>
  <c r="AD30" i="4"/>
  <c r="AR29" i="4"/>
  <c r="AP29" i="4"/>
  <c r="AO29" i="4"/>
  <c r="AN29" i="4"/>
  <c r="AM29" i="4"/>
  <c r="AL29" i="4"/>
  <c r="AK29" i="4"/>
  <c r="AJ29" i="4"/>
  <c r="AI29" i="4"/>
  <c r="AH29" i="4"/>
  <c r="AF29" i="4"/>
  <c r="AE29" i="4"/>
  <c r="AD29" i="4"/>
  <c r="AR28" i="4"/>
  <c r="AP28" i="4"/>
  <c r="AO28" i="4"/>
  <c r="AN28" i="4"/>
  <c r="AM28" i="4"/>
  <c r="AL28" i="4"/>
  <c r="AK28" i="4"/>
  <c r="AJ28" i="4"/>
  <c r="AI28" i="4"/>
  <c r="AH28" i="4"/>
  <c r="AF28" i="4"/>
  <c r="AE28" i="4"/>
  <c r="AD28" i="4"/>
  <c r="AR27" i="4"/>
  <c r="AP27" i="4"/>
  <c r="AO27" i="4"/>
  <c r="AN27" i="4"/>
  <c r="AM27" i="4"/>
  <c r="AL27" i="4"/>
  <c r="AK27" i="4"/>
  <c r="AJ27" i="4"/>
  <c r="AI27" i="4"/>
  <c r="AH27" i="4"/>
  <c r="AF27" i="4"/>
  <c r="AE27" i="4"/>
  <c r="AD27" i="4"/>
  <c r="AR26" i="4"/>
  <c r="AP26" i="4"/>
  <c r="AO26" i="4"/>
  <c r="AN26" i="4"/>
  <c r="AM26" i="4"/>
  <c r="AL26" i="4"/>
  <c r="AK26" i="4"/>
  <c r="AJ26" i="4"/>
  <c r="AI26" i="4"/>
  <c r="AH26" i="4"/>
  <c r="AF26" i="4"/>
  <c r="AE26" i="4"/>
  <c r="AD26" i="4"/>
  <c r="AR25" i="4"/>
  <c r="AP25" i="4"/>
  <c r="AO25" i="4"/>
  <c r="AN25" i="4"/>
  <c r="AM25" i="4"/>
  <c r="AL25" i="4"/>
  <c r="AK25" i="4"/>
  <c r="AJ25" i="4"/>
  <c r="AI25" i="4"/>
  <c r="AH25" i="4"/>
  <c r="AF25" i="4"/>
  <c r="AE25" i="4"/>
  <c r="AD25" i="4"/>
  <c r="AR24" i="4"/>
  <c r="AP24" i="4"/>
  <c r="AO24" i="4"/>
  <c r="AN24" i="4"/>
  <c r="AM24" i="4"/>
  <c r="AL24" i="4"/>
  <c r="AK24" i="4"/>
  <c r="AJ24" i="4"/>
  <c r="AI24" i="4"/>
  <c r="AH24" i="4"/>
  <c r="AF24" i="4"/>
  <c r="AE24" i="4"/>
  <c r="AD24" i="4"/>
  <c r="AR23" i="4"/>
  <c r="AP23" i="4"/>
  <c r="AO23" i="4"/>
  <c r="AN23" i="4"/>
  <c r="AM23" i="4"/>
  <c r="AL23" i="4"/>
  <c r="AK23" i="4"/>
  <c r="AJ23" i="4"/>
  <c r="AI23" i="4"/>
  <c r="AH23" i="4"/>
  <c r="AF23" i="4"/>
  <c r="AE23" i="4"/>
  <c r="AD23" i="4"/>
  <c r="AR22" i="4"/>
  <c r="AP22" i="4"/>
  <c r="AO22" i="4"/>
  <c r="AN22" i="4"/>
  <c r="AM22" i="4"/>
  <c r="AL22" i="4"/>
  <c r="AK22" i="4"/>
  <c r="AJ22" i="4"/>
  <c r="AI22" i="4"/>
  <c r="AH22" i="4"/>
  <c r="AF22" i="4"/>
  <c r="AE22" i="4"/>
  <c r="AD22" i="4"/>
  <c r="AR21" i="4"/>
  <c r="AP21" i="4"/>
  <c r="AO21" i="4"/>
  <c r="AN21" i="4"/>
  <c r="AM21" i="4"/>
  <c r="AL21" i="4"/>
  <c r="AK21" i="4"/>
  <c r="AJ21" i="4"/>
  <c r="AI21" i="4"/>
  <c r="AH21" i="4"/>
  <c r="AF21" i="4"/>
  <c r="AE21" i="4"/>
  <c r="AD21" i="4"/>
  <c r="AR20" i="4"/>
  <c r="AP20" i="4"/>
  <c r="AO20" i="4"/>
  <c r="AN20" i="4"/>
  <c r="AM20" i="4"/>
  <c r="AL20" i="4"/>
  <c r="AK20" i="4"/>
  <c r="AJ20" i="4"/>
  <c r="AI20" i="4"/>
  <c r="AH20" i="4"/>
  <c r="AF20" i="4"/>
  <c r="AE20" i="4"/>
  <c r="AD20" i="4"/>
  <c r="AR19" i="4"/>
  <c r="AP19" i="4"/>
  <c r="AO19" i="4"/>
  <c r="AN19" i="4"/>
  <c r="AM19" i="4"/>
  <c r="AL19" i="4"/>
  <c r="AK19" i="4"/>
  <c r="AJ19" i="4"/>
  <c r="AI19" i="4"/>
  <c r="AH19" i="4"/>
  <c r="AF19" i="4"/>
  <c r="AE19" i="4"/>
  <c r="AD19" i="4"/>
  <c r="AR18" i="4"/>
  <c r="AP18" i="4"/>
  <c r="AO18" i="4"/>
  <c r="AN18" i="4"/>
  <c r="AM18" i="4"/>
  <c r="AL18" i="4"/>
  <c r="AK18" i="4"/>
  <c r="AJ18" i="4"/>
  <c r="AI18" i="4"/>
  <c r="AH18" i="4"/>
  <c r="AF18" i="4"/>
  <c r="AE18" i="4"/>
  <c r="AD18" i="4"/>
  <c r="AR17" i="4"/>
  <c r="AP17" i="4"/>
  <c r="AO17" i="4"/>
  <c r="AN17" i="4"/>
  <c r="AM17" i="4"/>
  <c r="AL17" i="4"/>
  <c r="AK17" i="4"/>
  <c r="AJ17" i="4"/>
  <c r="AI17" i="4"/>
  <c r="AH17" i="4"/>
  <c r="AF17" i="4"/>
  <c r="AE17" i="4"/>
  <c r="AD17" i="4"/>
  <c r="AR16" i="4"/>
  <c r="AP16" i="4"/>
  <c r="AO16" i="4"/>
  <c r="AN16" i="4"/>
  <c r="AM16" i="4"/>
  <c r="AL16" i="4"/>
  <c r="AK16" i="4"/>
  <c r="AJ16" i="4"/>
  <c r="AI16" i="4"/>
  <c r="AH16" i="4"/>
  <c r="AF16" i="4"/>
  <c r="AE16" i="4"/>
  <c r="AD16" i="4"/>
  <c r="AR15" i="4"/>
  <c r="AP15" i="4"/>
  <c r="AO15" i="4"/>
  <c r="AN15" i="4"/>
  <c r="AM15" i="4"/>
  <c r="AL15" i="4"/>
  <c r="AK15" i="4"/>
  <c r="AJ15" i="4"/>
  <c r="AI15" i="4"/>
  <c r="AH15" i="4"/>
  <c r="AF15" i="4"/>
  <c r="AE15" i="4"/>
  <c r="AD15" i="4"/>
  <c r="AR14" i="4"/>
  <c r="AP14" i="4"/>
  <c r="AO14" i="4"/>
  <c r="AN14" i="4"/>
  <c r="AM14" i="4"/>
  <c r="AL14" i="4"/>
  <c r="AK14" i="4"/>
  <c r="AJ14" i="4"/>
  <c r="AI14" i="4"/>
  <c r="AH14" i="4"/>
  <c r="AF14" i="4"/>
  <c r="AE14" i="4"/>
  <c r="AD14" i="4"/>
  <c r="AR13" i="4"/>
  <c r="AP13" i="4"/>
  <c r="AO13" i="4"/>
  <c r="AN13" i="4"/>
  <c r="AM13" i="4"/>
  <c r="AL13" i="4"/>
  <c r="AK13" i="4"/>
  <c r="AJ13" i="4"/>
  <c r="AI13" i="4"/>
  <c r="AH13" i="4"/>
  <c r="AF13" i="4"/>
  <c r="AE13" i="4"/>
  <c r="AD13" i="4"/>
  <c r="AR12" i="4"/>
  <c r="AP12" i="4"/>
  <c r="AO12" i="4"/>
  <c r="AN12" i="4"/>
  <c r="AM12" i="4"/>
  <c r="AL12" i="4"/>
  <c r="AK12" i="4"/>
  <c r="AJ12" i="4"/>
  <c r="AI12" i="4"/>
  <c r="AH12" i="4"/>
  <c r="AF12" i="4"/>
  <c r="AE12" i="4"/>
  <c r="AD12" i="4"/>
  <c r="AR11" i="4"/>
  <c r="AP11" i="4"/>
  <c r="AO11" i="4"/>
  <c r="AN11" i="4"/>
  <c r="AM11" i="4"/>
  <c r="AL11" i="4"/>
  <c r="AK11" i="4"/>
  <c r="AJ11" i="4"/>
  <c r="AI11" i="4"/>
  <c r="AH11" i="4"/>
  <c r="AF11" i="4"/>
  <c r="AE11" i="4"/>
  <c r="AD11" i="4"/>
  <c r="AR10" i="4"/>
  <c r="AP10" i="4"/>
  <c r="AO10" i="4"/>
  <c r="AN10" i="4"/>
  <c r="AM10" i="4"/>
  <c r="AL10" i="4"/>
  <c r="AK10" i="4"/>
  <c r="AJ10" i="4"/>
  <c r="AI10" i="4"/>
  <c r="AH10" i="4"/>
  <c r="AF10" i="4"/>
  <c r="AE10" i="4"/>
  <c r="AD10" i="4"/>
  <c r="AR9" i="4"/>
  <c r="AP9" i="4"/>
  <c r="AO9" i="4"/>
  <c r="AN9" i="4"/>
  <c r="AM9" i="4"/>
  <c r="AL9" i="4"/>
  <c r="AK9" i="4"/>
  <c r="AJ9" i="4"/>
  <c r="AI9" i="4"/>
  <c r="AH9" i="4"/>
  <c r="AF9" i="4"/>
  <c r="AE9" i="4"/>
  <c r="AD9" i="4"/>
  <c r="AR8" i="4"/>
  <c r="AP8" i="4"/>
  <c r="AO8" i="4"/>
  <c r="AN8" i="4"/>
  <c r="AM8" i="4"/>
  <c r="AL8" i="4"/>
  <c r="AK8" i="4"/>
  <c r="AJ8" i="4"/>
  <c r="AI8" i="4"/>
  <c r="AH8" i="4"/>
  <c r="AF8" i="4"/>
  <c r="AE8" i="4"/>
  <c r="AD8" i="4"/>
  <c r="AR7" i="4"/>
  <c r="AP7" i="4"/>
  <c r="AO7" i="4"/>
  <c r="AN7" i="4"/>
  <c r="AM7" i="4"/>
  <c r="AL7" i="4"/>
  <c r="AK7" i="4"/>
  <c r="AJ7" i="4"/>
  <c r="AI7" i="4"/>
  <c r="AH7" i="4"/>
  <c r="AF7" i="4"/>
  <c r="AE7" i="4"/>
  <c r="AD7" i="4"/>
  <c r="AR6" i="4"/>
  <c r="AP6" i="4"/>
  <c r="AO6" i="4"/>
  <c r="AN6" i="4"/>
  <c r="AM6" i="4"/>
  <c r="AL6" i="4"/>
  <c r="AK6" i="4"/>
  <c r="AJ6" i="4"/>
  <c r="AI6" i="4"/>
  <c r="AH6" i="4"/>
  <c r="AF6" i="4"/>
  <c r="AE6" i="4"/>
  <c r="AD6" i="4"/>
  <c r="AR5" i="4"/>
  <c r="AP5" i="4"/>
  <c r="AO5" i="4"/>
  <c r="AO212" i="4" s="1"/>
  <c r="AN5" i="4"/>
  <c r="AM5" i="4"/>
  <c r="AL5" i="4"/>
  <c r="AK5" i="4"/>
  <c r="AK212" i="4" s="1"/>
  <c r="AJ5" i="4"/>
  <c r="AI5" i="4"/>
  <c r="AH5" i="4"/>
  <c r="AF5" i="4"/>
  <c r="AF207" i="4" s="1"/>
  <c r="AE5" i="4"/>
  <c r="AD5" i="4"/>
  <c r="AR4" i="4"/>
  <c r="AP4" i="4"/>
  <c r="AP206" i="4" s="1"/>
  <c r="AO4" i="4"/>
  <c r="AN4" i="4"/>
  <c r="AM4" i="4"/>
  <c r="AL4" i="4"/>
  <c r="AL206" i="4" s="1"/>
  <c r="AK4" i="4"/>
  <c r="AJ4" i="4"/>
  <c r="AI4" i="4"/>
  <c r="AH4" i="4"/>
  <c r="AH206" i="4" s="1"/>
  <c r="AF4" i="4"/>
  <c r="AE4" i="4"/>
  <c r="AD4" i="4"/>
  <c r="AR3" i="4"/>
  <c r="AR213" i="4" s="1"/>
  <c r="AR214" i="4" s="1"/>
  <c r="AP3" i="4"/>
  <c r="AO3" i="4"/>
  <c r="AN3" i="4"/>
  <c r="AM3" i="4"/>
  <c r="AM211" i="4" s="1"/>
  <c r="AL3" i="4"/>
  <c r="AK3" i="4"/>
  <c r="AJ3" i="4"/>
  <c r="AI3" i="4"/>
  <c r="AI211" i="4" s="1"/>
  <c r="AH3" i="4"/>
  <c r="AF3" i="4"/>
  <c r="AE3" i="4"/>
  <c r="AD3" i="4"/>
  <c r="AD210" i="4" s="1"/>
  <c r="AR2" i="4"/>
  <c r="AR212" i="4" s="1"/>
  <c r="AP2" i="4"/>
  <c r="AP211" i="4" s="1"/>
  <c r="AO2" i="4"/>
  <c r="AO206" i="4" s="1"/>
  <c r="AN2" i="4"/>
  <c r="AN212" i="4" s="1"/>
  <c r="AM2" i="4"/>
  <c r="AM213" i="4" s="1"/>
  <c r="AL2" i="4"/>
  <c r="AL211" i="4" s="1"/>
  <c r="AK2" i="4"/>
  <c r="AK206" i="4" s="1"/>
  <c r="AJ2" i="4"/>
  <c r="AJ212" i="4" s="1"/>
  <c r="AI2" i="4"/>
  <c r="AI213" i="4" s="1"/>
  <c r="AH2" i="4"/>
  <c r="AH211" i="4" s="1"/>
  <c r="AF2" i="4"/>
  <c r="AF212" i="4" s="1"/>
  <c r="AE2" i="4"/>
  <c r="AE207" i="4" s="1"/>
  <c r="AD2" i="4"/>
  <c r="AD213" i="4" s="1"/>
  <c r="AO220" i="4" l="1"/>
  <c r="AM214" i="4"/>
  <c r="AP220" i="4"/>
  <c r="AL208" i="4"/>
  <c r="AQ220" i="4"/>
  <c r="AE204" i="4"/>
  <c r="AN204" i="4"/>
  <c r="AI205" i="4"/>
  <c r="AM205" i="4"/>
  <c r="AK207" i="4"/>
  <c r="AK208" i="4" s="1"/>
  <c r="AE213" i="4"/>
  <c r="AD206" i="4"/>
  <c r="AF204" i="4"/>
  <c r="AK204" i="4"/>
  <c r="AO204" i="4"/>
  <c r="AE205" i="4"/>
  <c r="AJ205" i="4"/>
  <c r="AN205" i="4"/>
  <c r="AR205" i="4"/>
  <c r="AI206" i="4"/>
  <c r="AM206" i="4"/>
  <c r="AH207" i="4"/>
  <c r="AH208" i="4" s="1"/>
  <c r="AL207" i="4"/>
  <c r="AP207" i="4"/>
  <c r="AP208" i="4" s="1"/>
  <c r="AD211" i="4"/>
  <c r="AF210" i="4"/>
  <c r="AK210" i="4"/>
  <c r="AO210" i="4"/>
  <c r="AE211" i="4"/>
  <c r="AJ211" i="4"/>
  <c r="AN211" i="4"/>
  <c r="AR211" i="4"/>
  <c r="AH212" i="4"/>
  <c r="AL212" i="4"/>
  <c r="AP212" i="4"/>
  <c r="AF213" i="4"/>
  <c r="AF214" i="4" s="1"/>
  <c r="AK213" i="4"/>
  <c r="AK214" i="4" s="1"/>
  <c r="AO213" i="4"/>
  <c r="AO214" i="4" s="1"/>
  <c r="AD216" i="4"/>
  <c r="AH216" i="4"/>
  <c r="AL216" i="4"/>
  <c r="AP216" i="4"/>
  <c r="AF217" i="4"/>
  <c r="AK217" i="4"/>
  <c r="AO217" i="4"/>
  <c r="AE218" i="4"/>
  <c r="AJ218" i="4"/>
  <c r="AN218" i="4"/>
  <c r="AR218" i="4"/>
  <c r="AI219" i="4"/>
  <c r="AI220" i="4" s="1"/>
  <c r="AM219" i="4"/>
  <c r="AG219" i="4"/>
  <c r="AD207" i="4"/>
  <c r="AD208" i="4" s="1"/>
  <c r="AH204" i="4"/>
  <c r="AL204" i="4"/>
  <c r="AP204" i="4"/>
  <c r="AF205" i="4"/>
  <c r="AK205" i="4"/>
  <c r="AO205" i="4"/>
  <c r="AE206" i="4"/>
  <c r="AE208" i="4" s="1"/>
  <c r="AJ206" i="4"/>
  <c r="AN206" i="4"/>
  <c r="AR206" i="4"/>
  <c r="AI207" i="4"/>
  <c r="AI208" i="4" s="1"/>
  <c r="AM207" i="4"/>
  <c r="AM208" i="4" s="1"/>
  <c r="AQ207" i="4"/>
  <c r="AQ208" i="4" s="1"/>
  <c r="AD212" i="4"/>
  <c r="AD214" i="4" s="1"/>
  <c r="AH210" i="4"/>
  <c r="AL210" i="4"/>
  <c r="AP210" i="4"/>
  <c r="AF211" i="4"/>
  <c r="AK211" i="4"/>
  <c r="AO211" i="4"/>
  <c r="AE212" i="4"/>
  <c r="AI212" i="4"/>
  <c r="AI214" i="4" s="1"/>
  <c r="AM212" i="4"/>
  <c r="AH213" i="4"/>
  <c r="AH214" i="4" s="1"/>
  <c r="AL213" i="4"/>
  <c r="AL214" i="4" s="1"/>
  <c r="AP213" i="4"/>
  <c r="AP214" i="4" s="1"/>
  <c r="AD217" i="4"/>
  <c r="AI216" i="4"/>
  <c r="AM216" i="4"/>
  <c r="AQ216" i="4"/>
  <c r="AH217" i="4"/>
  <c r="AL217" i="4"/>
  <c r="AP217" i="4"/>
  <c r="AF218" i="4"/>
  <c r="AF220" i="4" s="1"/>
  <c r="AK218" i="4"/>
  <c r="AK220" i="4" s="1"/>
  <c r="AO218" i="4"/>
  <c r="AE219" i="4"/>
  <c r="AE220" i="4" s="1"/>
  <c r="AJ219" i="4"/>
  <c r="AJ220" i="4" s="1"/>
  <c r="AN219" i="4"/>
  <c r="AN220" i="4" s="1"/>
  <c r="AR219" i="4"/>
  <c r="AR220" i="4" s="1"/>
  <c r="AD205" i="4"/>
  <c r="AJ204" i="4"/>
  <c r="AR204" i="4"/>
  <c r="AQ205" i="4"/>
  <c r="AO207" i="4"/>
  <c r="AO208" i="4" s="1"/>
  <c r="AE210" i="4"/>
  <c r="AJ210" i="4"/>
  <c r="AN210" i="4"/>
  <c r="AR210" i="4"/>
  <c r="AJ213" i="4"/>
  <c r="AJ214" i="4" s="1"/>
  <c r="AN213" i="4"/>
  <c r="AN214" i="4" s="1"/>
  <c r="AD219" i="4"/>
  <c r="AD220" i="4" s="1"/>
  <c r="AR217" i="4"/>
  <c r="AI218" i="4"/>
  <c r="AM218" i="4"/>
  <c r="AM220" i="4" s="1"/>
  <c r="AD204" i="4"/>
  <c r="AI204" i="4"/>
  <c r="AM204" i="4"/>
  <c r="AQ204" i="4"/>
  <c r="AH205" i="4"/>
  <c r="AL205" i="4"/>
  <c r="AP205" i="4"/>
  <c r="AF206" i="4"/>
  <c r="AF208" i="4" s="1"/>
  <c r="AJ207" i="4"/>
  <c r="AJ208" i="4" s="1"/>
  <c r="AN207" i="4"/>
  <c r="AN208" i="4" s="1"/>
  <c r="AR207" i="4"/>
  <c r="AR208" i="4" s="1"/>
  <c r="AI210" i="4"/>
  <c r="AM210" i="4"/>
  <c r="AQ210" i="4"/>
  <c r="AG210" i="4"/>
  <c r="AG216" i="4"/>
  <c r="AG218" i="4"/>
  <c r="AG220" i="4" s="1"/>
  <c r="AG206" i="4"/>
  <c r="AG217" i="4"/>
  <c r="AG213" i="4"/>
  <c r="AG214" i="4" s="1"/>
  <c r="AG205" i="4"/>
  <c r="AG207" i="4"/>
  <c r="AG208" i="4" s="1"/>
  <c r="AG211" i="4"/>
  <c r="AF3" i="2"/>
  <c r="AG3" i="2"/>
  <c r="AL3" i="2"/>
  <c r="AJ3" i="2"/>
  <c r="AH3" i="2"/>
  <c r="AE214" i="4" l="1"/>
  <c r="AB1" i="4"/>
  <c r="AA1" i="4"/>
  <c r="Z1" i="4"/>
  <c r="Y1" i="4"/>
  <c r="X1" i="4"/>
  <c r="W1" i="4"/>
  <c r="V1" i="4"/>
  <c r="U1" i="4"/>
  <c r="T1" i="4"/>
  <c r="S1" i="4"/>
  <c r="R1" i="4"/>
  <c r="Q1" i="4"/>
  <c r="P1" i="4"/>
  <c r="O1" i="4"/>
  <c r="N1" i="4"/>
  <c r="M1" i="4"/>
  <c r="L1" i="4"/>
  <c r="K1" i="4"/>
  <c r="J1" i="4"/>
  <c r="I1" i="4"/>
  <c r="H1" i="4"/>
  <c r="G1" i="4"/>
  <c r="P2" i="2"/>
  <c r="C74" i="2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4" i="2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O2" i="2"/>
  <c r="N2" i="2"/>
  <c r="M2" i="2"/>
  <c r="L2" i="2"/>
  <c r="K2" i="2"/>
  <c r="J2" i="2"/>
  <c r="I2" i="2"/>
  <c r="H2" i="2"/>
  <c r="C88" i="1"/>
  <c r="C89" i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G2" i="1"/>
  <c r="AF2" i="1"/>
  <c r="AE2" i="1"/>
  <c r="AD2" i="1"/>
  <c r="AC2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O2" i="1"/>
  <c r="N2" i="1"/>
  <c r="M2" i="1"/>
  <c r="L2" i="1"/>
  <c r="K2" i="1"/>
  <c r="J2" i="1"/>
  <c r="I2" i="1"/>
  <c r="H2" i="1"/>
</calcChain>
</file>

<file path=xl/sharedStrings.xml><?xml version="1.0" encoding="utf-8"?>
<sst xmlns="http://schemas.openxmlformats.org/spreadsheetml/2006/main" count="1670" uniqueCount="278">
  <si>
    <t>medium</t>
  </si>
  <si>
    <t>heaviest</t>
  </si>
  <si>
    <t xml:space="preserve">Al    </t>
  </si>
  <si>
    <t xml:space="preserve">Si     </t>
  </si>
  <si>
    <t xml:space="preserve">P    </t>
  </si>
  <si>
    <t xml:space="preserve">K     </t>
  </si>
  <si>
    <t xml:space="preserve">S     </t>
  </si>
  <si>
    <t xml:space="preserve">Ti     </t>
  </si>
  <si>
    <t xml:space="preserve">V     </t>
  </si>
  <si>
    <t xml:space="preserve">Cr    </t>
  </si>
  <si>
    <t xml:space="preserve">K       </t>
  </si>
  <si>
    <t xml:space="preserve">Ca      </t>
  </si>
  <si>
    <t xml:space="preserve">Fe      </t>
  </si>
  <si>
    <t xml:space="preserve">Mn     </t>
  </si>
  <si>
    <t xml:space="preserve">Mn    </t>
  </si>
  <si>
    <t xml:space="preserve">Ni    </t>
  </si>
  <si>
    <t xml:space="preserve">Cu    </t>
  </si>
  <si>
    <t xml:space="preserve">Zn     </t>
  </si>
  <si>
    <t xml:space="preserve">Zr     </t>
  </si>
  <si>
    <t xml:space="preserve">Sr    </t>
  </si>
  <si>
    <t xml:space="preserve">Rb    </t>
  </si>
  <si>
    <t xml:space="preserve">Y     </t>
  </si>
  <si>
    <t xml:space="preserve">Pb    </t>
  </si>
  <si>
    <t xml:space="preserve">As   </t>
  </si>
  <si>
    <t xml:space="preserve">Nb    </t>
  </si>
  <si>
    <t xml:space="preserve">U    </t>
  </si>
  <si>
    <t>light</t>
  </si>
  <si>
    <t>heavy</t>
  </si>
  <si>
    <t>TOC (%)</t>
  </si>
  <si>
    <t/>
  </si>
  <si>
    <t>nehomogenní</t>
  </si>
  <si>
    <t>extrémě nehomogenní vzorek</t>
  </si>
  <si>
    <t xml:space="preserve">LK 1/2 42/43 </t>
  </si>
  <si>
    <t xml:space="preserve">LK 1/2 43/44 </t>
  </si>
  <si>
    <t xml:space="preserve">LK 1/2 44/45 </t>
  </si>
  <si>
    <t xml:space="preserve">LK 1/2 45/46 </t>
  </si>
  <si>
    <t xml:space="preserve">LK 1/2 46/47 </t>
  </si>
  <si>
    <t xml:space="preserve">LK 1/2 47/48 </t>
  </si>
  <si>
    <t xml:space="preserve">LK 1/2 48/49 </t>
  </si>
  <si>
    <t xml:space="preserve">LK 1/2 49/50 </t>
  </si>
  <si>
    <t xml:space="preserve">LK 1/2 50/51 </t>
  </si>
  <si>
    <t xml:space="preserve">LK 1/2 51/52 </t>
  </si>
  <si>
    <t xml:space="preserve">LK 1/2 52/53 </t>
  </si>
  <si>
    <t xml:space="preserve">LK 1/2 53/54 </t>
  </si>
  <si>
    <t xml:space="preserve">LK 1/2 54/55 </t>
  </si>
  <si>
    <t xml:space="preserve">LK 1/2 55/56 </t>
  </si>
  <si>
    <t xml:space="preserve">LK 1/2 56/57 </t>
  </si>
  <si>
    <t xml:space="preserve">LK 1/2 57/58 </t>
  </si>
  <si>
    <t xml:space="preserve">LK 1/2 58/59 </t>
  </si>
  <si>
    <t xml:space="preserve">LK 1/2 59/60 </t>
  </si>
  <si>
    <t xml:space="preserve">LK 1/2 60/61 </t>
  </si>
  <si>
    <t xml:space="preserve">LK 1/2 61/62 </t>
  </si>
  <si>
    <t xml:space="preserve">LK 1/2 62/63 </t>
  </si>
  <si>
    <t xml:space="preserve">LK 1/2 63/64 </t>
  </si>
  <si>
    <t xml:space="preserve">LK 1/2 64/65 </t>
  </si>
  <si>
    <t xml:space="preserve">LK 1/2 65/66 </t>
  </si>
  <si>
    <t xml:space="preserve">LK 1/2 66/67 </t>
  </si>
  <si>
    <t xml:space="preserve">LK 1/2 67/68 </t>
  </si>
  <si>
    <t xml:space="preserve">LK 1/2 68/69 </t>
  </si>
  <si>
    <t xml:space="preserve">LK 1/2 69/70 </t>
  </si>
  <si>
    <t xml:space="preserve">LK 1/2 70/71 </t>
  </si>
  <si>
    <t xml:space="preserve">LK 1/2 71/72 </t>
  </si>
  <si>
    <t xml:space="preserve">LK 1/2 72/73 </t>
  </si>
  <si>
    <t xml:space="preserve">LK 1/2 73/74 </t>
  </si>
  <si>
    <t xml:space="preserve">LK 1/2 74/75 </t>
  </si>
  <si>
    <t xml:space="preserve">LK 1/2 75/76 </t>
  </si>
  <si>
    <t xml:space="preserve">LK 1/2 76/77 </t>
  </si>
  <si>
    <t xml:space="preserve">LK 1/2 77/78 </t>
  </si>
  <si>
    <t xml:space="preserve">LK 1/2 78/79 </t>
  </si>
  <si>
    <t xml:space="preserve">LK 1/2 79/80 </t>
  </si>
  <si>
    <t xml:space="preserve">LK 1/2 80/81 </t>
  </si>
  <si>
    <t xml:space="preserve">LK 1/2 81/82 </t>
  </si>
  <si>
    <t xml:space="preserve">LK 1/2 82/83 </t>
  </si>
  <si>
    <t xml:space="preserve">LK 1/2 83/84 </t>
  </si>
  <si>
    <t xml:space="preserve">LK 1/2 84-85 </t>
  </si>
  <si>
    <t xml:space="preserve">LK 1/2 86-87 </t>
  </si>
  <si>
    <t xml:space="preserve">LK 1/2 87/88 </t>
  </si>
  <si>
    <t xml:space="preserve">LK 1/2 88/89 </t>
  </si>
  <si>
    <t xml:space="preserve">LK 1/2 89/90 </t>
  </si>
  <si>
    <t xml:space="preserve">LK 1/2 90/91 </t>
  </si>
  <si>
    <t xml:space="preserve">LK 1/2 91/92 </t>
  </si>
  <si>
    <t xml:space="preserve">LK 1/2 92/93 </t>
  </si>
  <si>
    <t xml:space="preserve">LK 1/2 93/94 </t>
  </si>
  <si>
    <t xml:space="preserve">LK 1/2 94-95 </t>
  </si>
  <si>
    <t xml:space="preserve">LK 1/2 95/96 </t>
  </si>
  <si>
    <t xml:space="preserve">LK 1/2 96/97 </t>
  </si>
  <si>
    <t xml:space="preserve">LK 1/2 97/98 </t>
  </si>
  <si>
    <t xml:space="preserve">LK 1/2 98/99 </t>
  </si>
  <si>
    <t>LK 1/2 99/100</t>
  </si>
  <si>
    <t>LK 1/1 27/28</t>
  </si>
  <si>
    <t>LK1/1 98/99</t>
  </si>
  <si>
    <t>LK1/1 99/100</t>
  </si>
  <si>
    <t>LK1/1 28/29</t>
  </si>
  <si>
    <t>LK1/1 29/30</t>
  </si>
  <si>
    <t>LK1/1 30/31</t>
  </si>
  <si>
    <t>LK1/1 31/32</t>
  </si>
  <si>
    <t>LK1/1 32/33</t>
  </si>
  <si>
    <t>LK1/1 33/34</t>
  </si>
  <si>
    <t>LK1/1 34/35</t>
  </si>
  <si>
    <t>LK1/1 35/36</t>
  </si>
  <si>
    <t>LK1/1 36/37</t>
  </si>
  <si>
    <t>LK1/1 37/38</t>
  </si>
  <si>
    <t>LK1/1 38/39</t>
  </si>
  <si>
    <t>LK1/1 39/40</t>
  </si>
  <si>
    <t>LK1/1 40/41</t>
  </si>
  <si>
    <t>LK1/1 41/42</t>
  </si>
  <si>
    <t>LK1/1 42/43</t>
  </si>
  <si>
    <t>LK1/1 43/44</t>
  </si>
  <si>
    <t>LK1/1 45/46</t>
  </si>
  <si>
    <t>LK1/1 46/47</t>
  </si>
  <si>
    <t>LK1/1 47/48</t>
  </si>
  <si>
    <t>LK1/1 48/49</t>
  </si>
  <si>
    <t>LK1/1 49/50</t>
  </si>
  <si>
    <t>LK1/1 50/51</t>
  </si>
  <si>
    <t>LK1/1 51/52</t>
  </si>
  <si>
    <t>LK1/1 52/53</t>
  </si>
  <si>
    <t>LK1/1 53/54</t>
  </si>
  <si>
    <t>LK1/1 54/55</t>
  </si>
  <si>
    <t>LK1/1 55/56</t>
  </si>
  <si>
    <t>LK1/1 56/57</t>
  </si>
  <si>
    <t>LK1/1 57/58</t>
  </si>
  <si>
    <t>LK1/1 58/59</t>
  </si>
  <si>
    <t>LK1/1 59/60</t>
  </si>
  <si>
    <t>LK1/1 60/61</t>
  </si>
  <si>
    <t>LK1/1 61/62</t>
  </si>
  <si>
    <t>LK1/1 62/63</t>
  </si>
  <si>
    <t>LK1/1 63/64</t>
  </si>
  <si>
    <t>LK1/1 64/65</t>
  </si>
  <si>
    <t>LK1/1 65/66</t>
  </si>
  <si>
    <t>LK1/1 66/67</t>
  </si>
  <si>
    <t>LK1/1 67/68</t>
  </si>
  <si>
    <t>LK1/1 68/69</t>
  </si>
  <si>
    <t>LK1/1 69/70</t>
  </si>
  <si>
    <t>LK1/1 70/71</t>
  </si>
  <si>
    <t>LK1/1 71/72</t>
  </si>
  <si>
    <t>LK1/1 72/73</t>
  </si>
  <si>
    <t>LK1/1 73/74</t>
  </si>
  <si>
    <t>LK1/1 74/75</t>
  </si>
  <si>
    <t>LK1/1 75/76</t>
  </si>
  <si>
    <t>LK1/1 76/77</t>
  </si>
  <si>
    <t>LK1/1 77/78</t>
  </si>
  <si>
    <t>LK1/1 78/79</t>
  </si>
  <si>
    <t>LK1/1 79/80</t>
  </si>
  <si>
    <t>LK1/1 80/81</t>
  </si>
  <si>
    <t>LK1/1 81/82</t>
  </si>
  <si>
    <t>LK1/1 82/83</t>
  </si>
  <si>
    <t>LK1/1 83/84</t>
  </si>
  <si>
    <t>LK1/1 84/85</t>
  </si>
  <si>
    <t>LK1/1 85/86</t>
  </si>
  <si>
    <t>LK1/1 86/87</t>
  </si>
  <si>
    <t>LK1/1 87/88</t>
  </si>
  <si>
    <t>LK1/1 89/89</t>
  </si>
  <si>
    <t>LK1/1 89/90</t>
  </si>
  <si>
    <t>LK1/1 9091</t>
  </si>
  <si>
    <t>LK1/1 91/92</t>
  </si>
  <si>
    <t>LK1/1 92/93</t>
  </si>
  <si>
    <t>LK1/1 93/94</t>
  </si>
  <si>
    <t>LK1/1 94/95</t>
  </si>
  <si>
    <t>LK1/1 95/96</t>
  </si>
  <si>
    <t>LK1/1 96/97</t>
  </si>
  <si>
    <t>LK1/1 97/98</t>
  </si>
  <si>
    <t>identifikace vzorku</t>
  </si>
  <si>
    <t>hloubka</t>
  </si>
  <si>
    <t xml:space="preserve">celý vrt (hloubka </t>
  </si>
  <si>
    <t>po dekompakci)</t>
  </si>
  <si>
    <t xml:space="preserve">LK 1/2 85/86 </t>
  </si>
  <si>
    <t xml:space="preserve">Ti      </t>
  </si>
  <si>
    <t xml:space="preserve">Ca     </t>
  </si>
  <si>
    <t xml:space="preserve">Rb     </t>
  </si>
  <si>
    <t>LK U-hráze</t>
  </si>
  <si>
    <t>Be</t>
  </si>
  <si>
    <t>Sc</t>
  </si>
  <si>
    <t>Cr</t>
  </si>
  <si>
    <t>Mn</t>
  </si>
  <si>
    <t>Co</t>
  </si>
  <si>
    <t>Ni</t>
  </si>
  <si>
    <t>Cu</t>
  </si>
  <si>
    <t>Zn</t>
  </si>
  <si>
    <t>Rb</t>
  </si>
  <si>
    <t>Sr</t>
  </si>
  <si>
    <t>Yb</t>
  </si>
  <si>
    <t>Zr</t>
  </si>
  <si>
    <t>Nb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</si>
  <si>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</si>
  <si>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</si>
  <si>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</si>
  <si>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</si>
  <si>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</si>
  <si>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</si>
  <si>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</si>
  <si>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</si>
  <si>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</si>
  <si>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</si>
  <si>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</si>
  <si>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</si>
  <si>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</si>
  <si>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Lu</t>
  </si>
  <si>
    <t>Hf</t>
  </si>
  <si>
    <t>Pb</t>
  </si>
  <si>
    <t>Th</t>
  </si>
  <si>
    <t>U</t>
  </si>
  <si>
    <t>Si</t>
  </si>
  <si>
    <t>Ti</t>
  </si>
  <si>
    <t>Al</t>
  </si>
  <si>
    <t>Fe</t>
  </si>
  <si>
    <t>Mg</t>
  </si>
  <si>
    <t>Ca</t>
  </si>
  <si>
    <t>Na</t>
  </si>
  <si>
    <t>K</t>
  </si>
  <si>
    <t>P</t>
  </si>
  <si>
    <t xml:space="preserve">ICP-OES </t>
  </si>
  <si>
    <t>ICP-MS</t>
  </si>
  <si>
    <t>Al (%)</t>
  </si>
  <si>
    <t>Si (%)</t>
  </si>
  <si>
    <t>ppm</t>
  </si>
  <si>
    <t>wt. %</t>
  </si>
  <si>
    <t>kalibrace</t>
  </si>
  <si>
    <t xml:space="preserve">P (%)    </t>
  </si>
  <si>
    <t>Mn (%)</t>
  </si>
  <si>
    <t>Cr (ppm)</t>
  </si>
  <si>
    <t>Ni (ppm)</t>
  </si>
  <si>
    <t>Zn (ppm)</t>
  </si>
  <si>
    <t>hloubka (po dekompakci) odvozená z MS</t>
  </si>
  <si>
    <t>LK1</t>
  </si>
  <si>
    <t>LK2</t>
  </si>
  <si>
    <t>min</t>
  </si>
  <si>
    <t>max</t>
  </si>
  <si>
    <t>mean</t>
  </si>
  <si>
    <t>smodch</t>
  </si>
  <si>
    <t>coef variance</t>
  </si>
  <si>
    <t>CELKEM</t>
  </si>
  <si>
    <t>U HRÁZE</t>
  </si>
  <si>
    <t>PROTI PROUDU</t>
  </si>
  <si>
    <t>P (%)</t>
  </si>
  <si>
    <t>Ti (%)</t>
  </si>
  <si>
    <t>K (%)</t>
  </si>
  <si>
    <t>Ca (%)</t>
  </si>
  <si>
    <t>Fe (%)</t>
  </si>
  <si>
    <t>Cu (ppm)</t>
  </si>
  <si>
    <t>Zr (ppm)</t>
  </si>
  <si>
    <t>Rb (ppm)</t>
  </si>
  <si>
    <t>Pb (ppm)</t>
  </si>
  <si>
    <t>Mg (%)</t>
  </si>
  <si>
    <t>Na (%)</t>
  </si>
  <si>
    <t>Be (ppm)</t>
  </si>
  <si>
    <t>Sc (ppm)</t>
  </si>
  <si>
    <t>Co (ppm)</t>
  </si>
  <si>
    <t>Sr (ppm)</t>
  </si>
  <si>
    <t>Yb (ppm)</t>
  </si>
  <si>
    <t>Nb (ppm)</t>
  </si>
  <si>
    <t>Ba (ppm)</t>
  </si>
  <si>
    <t>La (ppm)</t>
  </si>
  <si>
    <t>Ce (ppm)</t>
  </si>
  <si>
    <t>Pr (ppm)</t>
  </si>
  <si>
    <t>Nd (ppm)</t>
  </si>
  <si>
    <t>Sm (ppm)</t>
  </si>
  <si>
    <t>Eu (ppm)</t>
  </si>
  <si>
    <t>Gd (ppm)</t>
  </si>
  <si>
    <t>Tb (ppm)</t>
  </si>
  <si>
    <t>Dy (ppm)</t>
  </si>
  <si>
    <t>Ho (ppm)</t>
  </si>
  <si>
    <t>Er (ppm)</t>
  </si>
  <si>
    <t>Tm (ppm)</t>
  </si>
  <si>
    <t xml:space="preserve">LK1 (EDXRF + ICP-MS; n=71) </t>
  </si>
  <si>
    <t>LK2 (EDXRF + ICP-MS; n=129)</t>
  </si>
  <si>
    <t>LK1 (ICP-MS, n=6)</t>
  </si>
  <si>
    <t>LK2 (ICP-MS; n=8)</t>
  </si>
  <si>
    <t>core</t>
  </si>
  <si>
    <t>LK4</t>
  </si>
  <si>
    <t>total</t>
  </si>
  <si>
    <t>depth below surface</t>
  </si>
  <si>
    <t>cm</t>
  </si>
  <si>
    <t>%</t>
  </si>
  <si>
    <t>TOC</t>
  </si>
  <si>
    <t>clay (&lt; 2 microns)</t>
  </si>
  <si>
    <t>silt (2 - 63 microns)</t>
  </si>
  <si>
    <t>sand (63 - 2000 microns)</t>
  </si>
  <si>
    <t>clay+silt (&lt; 63 microns)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</si>
</sst>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indexed="22"/>
      <name val="Arial"/>
      <family val="2"/>
      <charset val="238"/>
    </font>
    <font>
      <sz val="12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indexed="8"/>
      <name val="Arial"/>
      <family val="2"/>
      <charset val="238"/>
    </font>
    <font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 applyProtection="1">
      <alignment horizontal="center"/>
      <protection locked="0"/>
    </xf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164" fontId="7" fillId="0" borderId="0" xfId="0" applyNumberFormat="1" applyFont="1" applyAlignment="1"/>
    <xf numFmtId="164" fontId="8" fillId="0" borderId="0" xfId="0" applyNumberFormat="1" applyFont="1" applyFill="1" applyAlignment="1"/>
    <xf numFmtId="164" fontId="7" fillId="0" borderId="0" xfId="0" applyNumberFormat="1" applyFont="1" applyFill="1" applyAlignment="1"/>
    <xf numFmtId="0" fontId="7" fillId="0" borderId="0" xfId="0" applyFont="1" applyFill="1"/>
    <xf numFmtId="0" fontId="7" fillId="4" borderId="0" xfId="0" applyFont="1" applyFill="1"/>
    <xf numFmtId="0" fontId="7" fillId="4" borderId="0" xfId="0" applyFont="1" applyFill="1" applyAlignment="1">
      <alignment horizontal="center"/>
    </xf>
    <xf numFmtId="164" fontId="7" fillId="4" borderId="0" xfId="0" applyNumberFormat="1" applyFont="1" applyFill="1" applyAlignment="1"/>
    <xf numFmtId="165" fontId="6" fillId="0" borderId="0" xfId="0" applyNumberFormat="1" applyFont="1"/>
    <xf numFmtId="2" fontId="6" fillId="0" borderId="0" xfId="0" applyNumberFormat="1" applyFont="1"/>
    <xf numFmtId="1" fontId="6" fillId="0" borderId="0" xfId="0" applyNumberFormat="1" applyFont="1"/>
    <xf numFmtId="0" fontId="9" fillId="0" borderId="0" xfId="0" applyFont="1"/>
    <xf numFmtId="0" fontId="9" fillId="0" borderId="0" xfId="0" applyFont="1" applyBorder="1"/>
    <xf numFmtId="165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1" fillId="5" borderId="0" xfId="0" applyFont="1" applyFill="1" applyAlignment="1">
      <alignment horizontal="center"/>
    </xf>
    <xf numFmtId="0" fontId="10" fillId="5" borderId="0" xfId="0" applyFont="1" applyFill="1"/>
    <xf numFmtId="0" fontId="10" fillId="4" borderId="0" xfId="0" applyFont="1" applyFill="1"/>
    <xf numFmtId="2" fontId="3" fillId="0" borderId="0" xfId="0" applyNumberFormat="1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7" fillId="6" borderId="0" xfId="0" applyFont="1" applyFill="1" applyAlignment="1">
      <alignment horizontal="center"/>
    </xf>
    <xf numFmtId="0" fontId="8" fillId="6" borderId="0" xfId="0" applyNumberFormat="1" applyFont="1" applyFill="1" applyAlignment="1" applyProtection="1">
      <alignment horizontal="center"/>
      <protection locked="0"/>
    </xf>
    <xf numFmtId="0" fontId="8" fillId="6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6" borderId="0" xfId="0" applyFont="1" applyFill="1" applyAlignment="1">
      <alignment horizontal="right"/>
    </xf>
    <xf numFmtId="165" fontId="7" fillId="6" borderId="0" xfId="0" applyNumberFormat="1" applyFont="1" applyFill="1" applyAlignment="1">
      <alignment horizontal="right"/>
    </xf>
    <xf numFmtId="165" fontId="8" fillId="6" borderId="0" xfId="0" applyNumberFormat="1" applyFont="1" applyFill="1" applyAlignment="1" applyProtection="1">
      <alignment horizontal="right"/>
      <protection locked="0"/>
    </xf>
    <xf numFmtId="2" fontId="7" fillId="0" borderId="0" xfId="0" applyNumberFormat="1" applyFont="1"/>
    <xf numFmtId="2" fontId="3" fillId="6" borderId="0" xfId="0" applyNumberFormat="1" applyFont="1" applyFill="1" applyBorder="1" applyAlignment="1">
      <alignment horizontal="center"/>
    </xf>
    <xf numFmtId="0" fontId="12" fillId="0" borderId="0" xfId="0" applyFont="1"/>
    <xf numFmtId="1" fontId="7" fillId="0" borderId="0" xfId="0" applyNumberFormat="1" applyFont="1"/>
    <xf numFmtId="165" fontId="7" fillId="0" borderId="0" xfId="0" applyNumberFormat="1" applyFont="1"/>
    <xf numFmtId="2" fontId="9" fillId="0" borderId="0" xfId="0" applyNumberFormat="1" applyFont="1"/>
    <xf numFmtId="1" fontId="9" fillId="0" borderId="0" xfId="0" applyNumberFormat="1" applyFont="1"/>
    <xf numFmtId="165" fontId="9" fillId="0" borderId="0" xfId="0" applyNumberFormat="1" applyFont="1"/>
    <xf numFmtId="164" fontId="7" fillId="0" borderId="0" xfId="0" applyNumberFormat="1" applyFont="1"/>
    <xf numFmtId="49" fontId="0" fillId="0" borderId="0" xfId="0" applyNumberFormat="1"/>
    <xf numFmtId="0" fontId="0" fillId="0" borderId="0" xfId="0" applyFill="1"/>
    <xf numFmtId="165" fontId="3" fillId="0" borderId="0" xfId="0" applyNumberFormat="1" applyFont="1"/>
    <xf numFmtId="0" fontId="13" fillId="0" borderId="0" xfId="0" applyFont="1" applyFill="1"/>
    <xf numFmtId="0" fontId="13" fillId="0" borderId="0" xfId="0" applyFont="1"/>
    <xf numFmtId="2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2" fontId="13" fillId="0" borderId="1" xfId="0" applyNumberFormat="1" applyFont="1" applyFill="1" applyBorder="1"/>
    <xf numFmtId="1" fontId="1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3" xfId="0" applyFont="1" applyBorder="1"/>
    <xf numFmtId="0" fontId="1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2" fontId="13" fillId="0" borderId="1" xfId="0" applyNumberFormat="1" applyFont="1" applyBorder="1"/>
    <xf numFmtId="2" fontId="3" fillId="0" borderId="1" xfId="0" applyNumberFormat="1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/>
    <xf numFmtId="49" fontId="1" fillId="0" borderId="1" xfId="0" applyNumberFormat="1" applyFont="1" applyFill="1" applyBorder="1" applyAlignment="1">
      <alignment wrapText="1"/>
    </xf>
    <xf numFmtId="0" fontId="0" fillId="0" borderId="1" xfId="0" applyBorder="1"/>
    <xf numFmtId="0" fontId="1" fillId="0" borderId="1" xfId="0" applyFont="1" applyFill="1" applyBorder="1"/>
    <xf numFmtId="165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/>
    <xf numFmtId="165" fontId="1" fillId="0" borderId="1" xfId="0" applyNumberFormat="1" applyFont="1" applyFill="1" applyBorder="1"/>
    <xf numFmtId="1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LK1)'!$E$2</c:f>
              <c:strCache>
                <c:ptCount val="1"/>
                <c:pt idx="0">
                  <c:v>TOC (%)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'dve jadra LK2 (zde LK1)'!$E$3:$E$74</c:f>
              <c:numCache>
                <c:formatCode>General</c:formatCode>
                <c:ptCount val="72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3">
                  <c:v>9.0869170427322388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</c:numCache>
            </c:numRef>
          </c:xVal>
          <c:yVal>
            <c:numRef>
              <c:f>'dve jadra LK2 (zde LK1)'!$B$3:$B$133</c:f>
              <c:numCache>
                <c:formatCode>General</c:formatCode>
                <c:ptCount val="131"/>
                <c:pt idx="0">
                  <c:v>27.5</c:v>
                </c:pt>
                <c:pt idx="1">
                  <c:v>28.5</c:v>
                </c:pt>
                <c:pt idx="2">
                  <c:v>29.5</c:v>
                </c:pt>
                <c:pt idx="3">
                  <c:v>30.5</c:v>
                </c:pt>
                <c:pt idx="4">
                  <c:v>31.5</c:v>
                </c:pt>
                <c:pt idx="5">
                  <c:v>32.5</c:v>
                </c:pt>
                <c:pt idx="6">
                  <c:v>33.5</c:v>
                </c:pt>
                <c:pt idx="7">
                  <c:v>34.5</c:v>
                </c:pt>
                <c:pt idx="8">
                  <c:v>35.5</c:v>
                </c:pt>
                <c:pt idx="9">
                  <c:v>36.5</c:v>
                </c:pt>
                <c:pt idx="10">
                  <c:v>37.5</c:v>
                </c:pt>
                <c:pt idx="11">
                  <c:v>38.5</c:v>
                </c:pt>
                <c:pt idx="12">
                  <c:v>39.5</c:v>
                </c:pt>
                <c:pt idx="13">
                  <c:v>40.5</c:v>
                </c:pt>
                <c:pt idx="14">
                  <c:v>41.5</c:v>
                </c:pt>
                <c:pt idx="15">
                  <c:v>42.5</c:v>
                </c:pt>
                <c:pt idx="16">
                  <c:v>43.5</c:v>
                </c:pt>
                <c:pt idx="17">
                  <c:v>45.5</c:v>
                </c:pt>
                <c:pt idx="18">
                  <c:v>46.5</c:v>
                </c:pt>
                <c:pt idx="19">
                  <c:v>47.5</c:v>
                </c:pt>
                <c:pt idx="20">
                  <c:v>48.5</c:v>
                </c:pt>
                <c:pt idx="21">
                  <c:v>49.5</c:v>
                </c:pt>
                <c:pt idx="22">
                  <c:v>50.5</c:v>
                </c:pt>
                <c:pt idx="23">
                  <c:v>51.5</c:v>
                </c:pt>
                <c:pt idx="24">
                  <c:v>52.5</c:v>
                </c:pt>
                <c:pt idx="25">
                  <c:v>53.5</c:v>
                </c:pt>
                <c:pt idx="26">
                  <c:v>54.5</c:v>
                </c:pt>
                <c:pt idx="27">
                  <c:v>55.5</c:v>
                </c:pt>
                <c:pt idx="28">
                  <c:v>56.5</c:v>
                </c:pt>
                <c:pt idx="29">
                  <c:v>57.5</c:v>
                </c:pt>
                <c:pt idx="30">
                  <c:v>58.5</c:v>
                </c:pt>
                <c:pt idx="31">
                  <c:v>59.5</c:v>
                </c:pt>
                <c:pt idx="32">
                  <c:v>60.5</c:v>
                </c:pt>
                <c:pt idx="33">
                  <c:v>61.5</c:v>
                </c:pt>
                <c:pt idx="34">
                  <c:v>62.5</c:v>
                </c:pt>
                <c:pt idx="35">
                  <c:v>63.5</c:v>
                </c:pt>
                <c:pt idx="36">
                  <c:v>64.5</c:v>
                </c:pt>
                <c:pt idx="37">
                  <c:v>65.5</c:v>
                </c:pt>
                <c:pt idx="38">
                  <c:v>66.5</c:v>
                </c:pt>
                <c:pt idx="39">
                  <c:v>67.5</c:v>
                </c:pt>
                <c:pt idx="40">
                  <c:v>68.5</c:v>
                </c:pt>
                <c:pt idx="41">
                  <c:v>69.5</c:v>
                </c:pt>
                <c:pt idx="42">
                  <c:v>70.5</c:v>
                </c:pt>
                <c:pt idx="43">
                  <c:v>71.5</c:v>
                </c:pt>
                <c:pt idx="44">
                  <c:v>72.5</c:v>
                </c:pt>
                <c:pt idx="45">
                  <c:v>73.5</c:v>
                </c:pt>
                <c:pt idx="46">
                  <c:v>74.5</c:v>
                </c:pt>
                <c:pt idx="47">
                  <c:v>75.5</c:v>
                </c:pt>
                <c:pt idx="48">
                  <c:v>76.5</c:v>
                </c:pt>
                <c:pt idx="49">
                  <c:v>77.5</c:v>
                </c:pt>
                <c:pt idx="50">
                  <c:v>78.5</c:v>
                </c:pt>
                <c:pt idx="51">
                  <c:v>79.5</c:v>
                </c:pt>
                <c:pt idx="52">
                  <c:v>80.5</c:v>
                </c:pt>
                <c:pt idx="53">
                  <c:v>81.5</c:v>
                </c:pt>
                <c:pt idx="54">
                  <c:v>82.5</c:v>
                </c:pt>
                <c:pt idx="55">
                  <c:v>83.5</c:v>
                </c:pt>
                <c:pt idx="56">
                  <c:v>84.5</c:v>
                </c:pt>
                <c:pt idx="57">
                  <c:v>85.5</c:v>
                </c:pt>
                <c:pt idx="58">
                  <c:v>86.5</c:v>
                </c:pt>
                <c:pt idx="59">
                  <c:v>87.5</c:v>
                </c:pt>
                <c:pt idx="60">
                  <c:v>88.5</c:v>
                </c:pt>
                <c:pt idx="61">
                  <c:v>89.5</c:v>
                </c:pt>
                <c:pt idx="62">
                  <c:v>90.5</c:v>
                </c:pt>
                <c:pt idx="63">
                  <c:v>91.5</c:v>
                </c:pt>
                <c:pt idx="64">
                  <c:v>92.5</c:v>
                </c:pt>
                <c:pt idx="65">
                  <c:v>93.5</c:v>
                </c:pt>
                <c:pt idx="66">
                  <c:v>94.5</c:v>
                </c:pt>
                <c:pt idx="67">
                  <c:v>95.5</c:v>
                </c:pt>
                <c:pt idx="68">
                  <c:v>96.5</c:v>
                </c:pt>
                <c:pt idx="69">
                  <c:v>97.5</c:v>
                </c:pt>
                <c:pt idx="70">
                  <c:v>98.5</c:v>
                </c:pt>
                <c:pt idx="71">
                  <c:v>99.5</c:v>
                </c:pt>
                <c:pt idx="73">
                  <c:v>42.5</c:v>
                </c:pt>
                <c:pt idx="74">
                  <c:v>43.5</c:v>
                </c:pt>
                <c:pt idx="75">
                  <c:v>44.5</c:v>
                </c:pt>
                <c:pt idx="76">
                  <c:v>45.5</c:v>
                </c:pt>
                <c:pt idx="77">
                  <c:v>46.5</c:v>
                </c:pt>
                <c:pt idx="78">
                  <c:v>47.5</c:v>
                </c:pt>
                <c:pt idx="79">
                  <c:v>48.5</c:v>
                </c:pt>
                <c:pt idx="80">
                  <c:v>49.5</c:v>
                </c:pt>
                <c:pt idx="81">
                  <c:v>50.5</c:v>
                </c:pt>
                <c:pt idx="82">
                  <c:v>51.5</c:v>
                </c:pt>
                <c:pt idx="83">
                  <c:v>52.5</c:v>
                </c:pt>
                <c:pt idx="84">
                  <c:v>53.5</c:v>
                </c:pt>
                <c:pt idx="85">
                  <c:v>54.5</c:v>
                </c:pt>
                <c:pt idx="86">
                  <c:v>55.5</c:v>
                </c:pt>
                <c:pt idx="87">
                  <c:v>56.5</c:v>
                </c:pt>
                <c:pt idx="88">
                  <c:v>57.5</c:v>
                </c:pt>
                <c:pt idx="89">
                  <c:v>58.5</c:v>
                </c:pt>
                <c:pt idx="90">
                  <c:v>59.5</c:v>
                </c:pt>
                <c:pt idx="91">
                  <c:v>60.5</c:v>
                </c:pt>
                <c:pt idx="92">
                  <c:v>61.5</c:v>
                </c:pt>
                <c:pt idx="93">
                  <c:v>62.5</c:v>
                </c:pt>
                <c:pt idx="94">
                  <c:v>63.5</c:v>
                </c:pt>
                <c:pt idx="95">
                  <c:v>64.5</c:v>
                </c:pt>
                <c:pt idx="96">
                  <c:v>65.5</c:v>
                </c:pt>
                <c:pt idx="97">
                  <c:v>66.5</c:v>
                </c:pt>
                <c:pt idx="98">
                  <c:v>67.5</c:v>
                </c:pt>
                <c:pt idx="99">
                  <c:v>68.5</c:v>
                </c:pt>
                <c:pt idx="100">
                  <c:v>69.5</c:v>
                </c:pt>
                <c:pt idx="101">
                  <c:v>70.5</c:v>
                </c:pt>
                <c:pt idx="102">
                  <c:v>71.5</c:v>
                </c:pt>
                <c:pt idx="103">
                  <c:v>72.5</c:v>
                </c:pt>
                <c:pt idx="104">
                  <c:v>73.5</c:v>
                </c:pt>
                <c:pt idx="105">
                  <c:v>74.5</c:v>
                </c:pt>
                <c:pt idx="106">
                  <c:v>75.5</c:v>
                </c:pt>
                <c:pt idx="107">
                  <c:v>76.5</c:v>
                </c:pt>
                <c:pt idx="108">
                  <c:v>77.5</c:v>
                </c:pt>
                <c:pt idx="109">
                  <c:v>78.5</c:v>
                </c:pt>
                <c:pt idx="110">
                  <c:v>79.5</c:v>
                </c:pt>
                <c:pt idx="111">
                  <c:v>80.5</c:v>
                </c:pt>
                <c:pt idx="112">
                  <c:v>81.5</c:v>
                </c:pt>
                <c:pt idx="113">
                  <c:v>82.5</c:v>
                </c:pt>
                <c:pt idx="114">
                  <c:v>83.5</c:v>
                </c:pt>
                <c:pt idx="115">
                  <c:v>84.5</c:v>
                </c:pt>
                <c:pt idx="116">
                  <c:v>85.5</c:v>
                </c:pt>
                <c:pt idx="117">
                  <c:v>86.5</c:v>
                </c:pt>
                <c:pt idx="118">
                  <c:v>87.5</c:v>
                </c:pt>
                <c:pt idx="119">
                  <c:v>88.5</c:v>
                </c:pt>
                <c:pt idx="120">
                  <c:v>89.5</c:v>
                </c:pt>
                <c:pt idx="121">
                  <c:v>90.5</c:v>
                </c:pt>
                <c:pt idx="122">
                  <c:v>91.5</c:v>
                </c:pt>
                <c:pt idx="123">
                  <c:v>92.5</c:v>
                </c:pt>
                <c:pt idx="124">
                  <c:v>93.5</c:v>
                </c:pt>
                <c:pt idx="125">
                  <c:v>94.5</c:v>
                </c:pt>
                <c:pt idx="126">
                  <c:v>95.5</c:v>
                </c:pt>
                <c:pt idx="127">
                  <c:v>96.5</c:v>
                </c:pt>
                <c:pt idx="128">
                  <c:v>97.5</c:v>
                </c:pt>
                <c:pt idx="129">
                  <c:v>98.5</c:v>
                </c:pt>
                <c:pt idx="130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BE-4453-900F-5F4028A03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514176"/>
        <c:axId val="48021504"/>
      </c:scatterChart>
      <c:valAx>
        <c:axId val="132514176"/>
        <c:scaling>
          <c:orientation val="minMax"/>
          <c:max val="20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021504"/>
        <c:crosses val="autoZero"/>
        <c:crossBetween val="midCat"/>
      </c:valAx>
      <c:valAx>
        <c:axId val="48021504"/>
        <c:scaling>
          <c:orientation val="maxMin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132514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TOC</a:t>
            </a:r>
          </a:p>
        </c:rich>
      </c:tx>
      <c:layout>
        <c:manualLayout>
          <c:xMode val="edge"/>
          <c:yMode val="edge"/>
          <c:x val="0.43887213157916388"/>
          <c:y val="2.8469750889679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044975517027"/>
          <c:y val="0.17081865375008146"/>
          <c:w val="0.77743065706837977"/>
          <c:h val="0.7846981906644369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'dekompakce_LK2 (zde LK1)'!$E$3:$E$119</c:f>
              <c:numCache>
                <c:formatCode>General</c:formatCode>
                <c:ptCount val="117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3">
                  <c:v>9.0869170427322388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70">
                  <c:v>4.2040206789970398</c:v>
                </c:pt>
                <c:pt idx="72">
                  <c:v>5.6655123233795166</c:v>
                </c:pt>
                <c:pt idx="73">
                  <c:v>5.5051379203796387</c:v>
                </c:pt>
                <c:pt idx="74">
                  <c:v>5.212085485458374</c:v>
                </c:pt>
                <c:pt idx="75">
                  <c:v>6.439526716868083</c:v>
                </c:pt>
                <c:pt idx="77">
                  <c:v>9.8944830894470215</c:v>
                </c:pt>
                <c:pt idx="78">
                  <c:v>9.3722200393676758</c:v>
                </c:pt>
                <c:pt idx="79">
                  <c:v>7.6248085498809814</c:v>
                </c:pt>
                <c:pt idx="80">
                  <c:v>2.618377685546875</c:v>
                </c:pt>
                <c:pt idx="81">
                  <c:v>4.8531973361968994</c:v>
                </c:pt>
                <c:pt idx="82">
                  <c:v>5.5028491020202637</c:v>
                </c:pt>
                <c:pt idx="83">
                  <c:v>5.1644444465637207</c:v>
                </c:pt>
                <c:pt idx="84">
                  <c:v>6.1179690361022949</c:v>
                </c:pt>
                <c:pt idx="85">
                  <c:v>6.0713598728179932</c:v>
                </c:pt>
                <c:pt idx="86">
                  <c:v>7.6605038642883301</c:v>
                </c:pt>
                <c:pt idx="87">
                  <c:v>14.209859848022461</c:v>
                </c:pt>
                <c:pt idx="88">
                  <c:v>15.376678943634033</c:v>
                </c:pt>
                <c:pt idx="89">
                  <c:v>12.461770057678223</c:v>
                </c:pt>
                <c:pt idx="90">
                  <c:v>9.6902451515197754</c:v>
                </c:pt>
                <c:pt idx="91">
                  <c:v>8.1613311767578125</c:v>
                </c:pt>
                <c:pt idx="92">
                  <c:v>5.4249649047851563</c:v>
                </c:pt>
                <c:pt idx="93">
                  <c:v>4.0911331176757812</c:v>
                </c:pt>
                <c:pt idx="94">
                  <c:v>4.1672985553741455</c:v>
                </c:pt>
                <c:pt idx="95">
                  <c:v>4.1654751300811768</c:v>
                </c:pt>
                <c:pt idx="96">
                  <c:v>3.5734014511108398</c:v>
                </c:pt>
                <c:pt idx="97">
                  <c:v>3.2864048480987549</c:v>
                </c:pt>
                <c:pt idx="99">
                  <c:v>3.7044092416763306</c:v>
                </c:pt>
                <c:pt idx="100">
                  <c:v>4.2435088157653809</c:v>
                </c:pt>
                <c:pt idx="101">
                  <c:v>4.5110776424407959</c:v>
                </c:pt>
                <c:pt idx="102">
                  <c:v>2.0203519463539124</c:v>
                </c:pt>
                <c:pt idx="103">
                  <c:v>2.2169618606567383</c:v>
                </c:pt>
                <c:pt idx="104">
                  <c:v>3.3524003823598227</c:v>
                </c:pt>
                <c:pt idx="105">
                  <c:v>2.4149779081344604</c:v>
                </c:pt>
                <c:pt idx="106">
                  <c:v>1.7368927597999573</c:v>
                </c:pt>
                <c:pt idx="107">
                  <c:v>1.0048961192369461</c:v>
                </c:pt>
                <c:pt idx="108">
                  <c:v>0.73807990550994873</c:v>
                </c:pt>
                <c:pt idx="109">
                  <c:v>1.4010326067606609</c:v>
                </c:pt>
                <c:pt idx="110">
                  <c:v>2.2387732267379761</c:v>
                </c:pt>
                <c:pt idx="111">
                  <c:v>2.0514782667160034</c:v>
                </c:pt>
                <c:pt idx="112">
                  <c:v>1.6569450497627258</c:v>
                </c:pt>
                <c:pt idx="113">
                  <c:v>0.27285370230674744</c:v>
                </c:pt>
                <c:pt idx="114">
                  <c:v>0.20311389118432999</c:v>
                </c:pt>
                <c:pt idx="115">
                  <c:v>0.25018053501844406</c:v>
                </c:pt>
              </c:numCache>
            </c:numRef>
          </c:xVal>
          <c:yVal>
            <c:numRef>
              <c:f>'dekompakce_LK2 (zde LK1)'!$C$3:$C$119</c:f>
              <c:numCache>
                <c:formatCode>General</c:formatCode>
                <c:ptCount val="117"/>
                <c:pt idx="0">
                  <c:v>1.3819999999999999</c:v>
                </c:pt>
                <c:pt idx="1">
                  <c:v>2.7639999999999998</c:v>
                </c:pt>
                <c:pt idx="2">
                  <c:v>4.1459999999999999</c:v>
                </c:pt>
                <c:pt idx="3">
                  <c:v>5.5279999999999996</c:v>
                </c:pt>
                <c:pt idx="4">
                  <c:v>6.9099999999999993</c:v>
                </c:pt>
                <c:pt idx="5">
                  <c:v>8.2919999999999998</c:v>
                </c:pt>
                <c:pt idx="6">
                  <c:v>9.6739999999999995</c:v>
                </c:pt>
                <c:pt idx="7">
                  <c:v>11.055999999999999</c:v>
                </c:pt>
                <c:pt idx="8">
                  <c:v>12.437999999999999</c:v>
                </c:pt>
                <c:pt idx="9">
                  <c:v>13.819999999999999</c:v>
                </c:pt>
                <c:pt idx="10">
                  <c:v>15.201999999999998</c:v>
                </c:pt>
                <c:pt idx="11">
                  <c:v>16.584</c:v>
                </c:pt>
                <c:pt idx="12">
                  <c:v>17.966000000000001</c:v>
                </c:pt>
                <c:pt idx="13">
                  <c:v>19.348000000000003</c:v>
                </c:pt>
                <c:pt idx="14">
                  <c:v>20.730000000000004</c:v>
                </c:pt>
                <c:pt idx="15">
                  <c:v>22.112000000000005</c:v>
                </c:pt>
                <c:pt idx="16">
                  <c:v>23.494000000000007</c:v>
                </c:pt>
                <c:pt idx="17">
                  <c:v>24.876000000000008</c:v>
                </c:pt>
                <c:pt idx="18">
                  <c:v>26.25800000000001</c:v>
                </c:pt>
                <c:pt idx="19">
                  <c:v>27.640000000000011</c:v>
                </c:pt>
                <c:pt idx="20">
                  <c:v>29.022000000000013</c:v>
                </c:pt>
                <c:pt idx="21">
                  <c:v>30.404000000000014</c:v>
                </c:pt>
                <c:pt idx="22">
                  <c:v>31.786000000000016</c:v>
                </c:pt>
                <c:pt idx="23">
                  <c:v>33.168000000000013</c:v>
                </c:pt>
                <c:pt idx="24">
                  <c:v>34.550000000000011</c:v>
                </c:pt>
                <c:pt idx="25">
                  <c:v>35.932000000000009</c:v>
                </c:pt>
                <c:pt idx="26">
                  <c:v>37.314000000000007</c:v>
                </c:pt>
                <c:pt idx="27">
                  <c:v>38.696000000000005</c:v>
                </c:pt>
                <c:pt idx="28">
                  <c:v>40.078000000000003</c:v>
                </c:pt>
                <c:pt idx="29">
                  <c:v>41.46</c:v>
                </c:pt>
                <c:pt idx="30">
                  <c:v>42.841999999999999</c:v>
                </c:pt>
                <c:pt idx="31">
                  <c:v>44.223999999999997</c:v>
                </c:pt>
                <c:pt idx="32">
                  <c:v>45.605999999999995</c:v>
                </c:pt>
                <c:pt idx="33">
                  <c:v>46.987999999999992</c:v>
                </c:pt>
                <c:pt idx="34">
                  <c:v>48.36999999999999</c:v>
                </c:pt>
                <c:pt idx="35">
                  <c:v>49.751999999999988</c:v>
                </c:pt>
                <c:pt idx="36">
                  <c:v>51.133999999999986</c:v>
                </c:pt>
                <c:pt idx="37">
                  <c:v>52.515999999999984</c:v>
                </c:pt>
                <c:pt idx="38">
                  <c:v>53.897999999999982</c:v>
                </c:pt>
                <c:pt idx="39">
                  <c:v>55.27999999999998</c:v>
                </c:pt>
                <c:pt idx="40">
                  <c:v>56.661999999999978</c:v>
                </c:pt>
                <c:pt idx="41">
                  <c:v>58.043999999999976</c:v>
                </c:pt>
                <c:pt idx="42">
                  <c:v>59.425999999999974</c:v>
                </c:pt>
                <c:pt idx="43">
                  <c:v>60.807999999999971</c:v>
                </c:pt>
                <c:pt idx="44">
                  <c:v>62.189999999999969</c:v>
                </c:pt>
                <c:pt idx="45">
                  <c:v>63.571999999999967</c:v>
                </c:pt>
                <c:pt idx="46">
                  <c:v>64.953999999999965</c:v>
                </c:pt>
                <c:pt idx="47">
                  <c:v>66.33599999999997</c:v>
                </c:pt>
                <c:pt idx="48">
                  <c:v>67.717999999999975</c:v>
                </c:pt>
                <c:pt idx="49">
                  <c:v>69.09999999999998</c:v>
                </c:pt>
                <c:pt idx="50">
                  <c:v>70.481999999999985</c:v>
                </c:pt>
                <c:pt idx="51">
                  <c:v>71.86399999999999</c:v>
                </c:pt>
                <c:pt idx="52">
                  <c:v>73.245999999999995</c:v>
                </c:pt>
                <c:pt idx="53">
                  <c:v>74.628</c:v>
                </c:pt>
                <c:pt idx="54">
                  <c:v>76.010000000000005</c:v>
                </c:pt>
                <c:pt idx="55">
                  <c:v>77.39200000000001</c:v>
                </c:pt>
                <c:pt idx="56">
                  <c:v>78.774000000000015</c:v>
                </c:pt>
                <c:pt idx="57">
                  <c:v>80.15600000000002</c:v>
                </c:pt>
                <c:pt idx="58">
                  <c:v>81.538000000000025</c:v>
                </c:pt>
                <c:pt idx="59">
                  <c:v>82.92000000000003</c:v>
                </c:pt>
                <c:pt idx="60">
                  <c:v>84.302000000000035</c:v>
                </c:pt>
                <c:pt idx="61">
                  <c:v>85.68400000000004</c:v>
                </c:pt>
                <c:pt idx="62">
                  <c:v>87.066000000000045</c:v>
                </c:pt>
                <c:pt idx="63">
                  <c:v>88.44800000000005</c:v>
                </c:pt>
                <c:pt idx="64">
                  <c:v>89.830000000000055</c:v>
                </c:pt>
                <c:pt idx="65">
                  <c:v>91.21200000000006</c:v>
                </c:pt>
                <c:pt idx="66">
                  <c:v>92.594000000000065</c:v>
                </c:pt>
                <c:pt idx="67">
                  <c:v>93.97600000000007</c:v>
                </c:pt>
                <c:pt idx="68">
                  <c:v>95.358000000000075</c:v>
                </c:pt>
                <c:pt idx="70">
                  <c:v>95.358000000000004</c:v>
                </c:pt>
                <c:pt idx="71">
                  <c:v>96.75800000000001</c:v>
                </c:pt>
                <c:pt idx="72">
                  <c:v>98.158000000000015</c:v>
                </c:pt>
                <c:pt idx="73">
                  <c:v>99.558000000000021</c:v>
                </c:pt>
                <c:pt idx="74">
                  <c:v>100.95800000000003</c:v>
                </c:pt>
                <c:pt idx="75">
                  <c:v>102.35800000000003</c:v>
                </c:pt>
                <c:pt idx="76">
                  <c:v>103.75800000000004</c:v>
                </c:pt>
                <c:pt idx="77">
                  <c:v>105.15800000000004</c:v>
                </c:pt>
                <c:pt idx="78">
                  <c:v>106.55800000000005</c:v>
                </c:pt>
                <c:pt idx="79">
                  <c:v>107.95800000000006</c:v>
                </c:pt>
                <c:pt idx="80">
                  <c:v>109.35800000000006</c:v>
                </c:pt>
                <c:pt idx="81">
                  <c:v>110.75800000000007</c:v>
                </c:pt>
                <c:pt idx="82">
                  <c:v>112.15800000000007</c:v>
                </c:pt>
                <c:pt idx="83">
                  <c:v>113.55800000000008</c:v>
                </c:pt>
                <c:pt idx="84">
                  <c:v>114.95800000000008</c:v>
                </c:pt>
                <c:pt idx="85">
                  <c:v>116.35800000000009</c:v>
                </c:pt>
                <c:pt idx="86">
                  <c:v>117.7580000000001</c:v>
                </c:pt>
                <c:pt idx="87">
                  <c:v>119.1580000000001</c:v>
                </c:pt>
                <c:pt idx="88">
                  <c:v>120.55800000000011</c:v>
                </c:pt>
                <c:pt idx="89">
                  <c:v>121.95800000000011</c:v>
                </c:pt>
                <c:pt idx="90">
                  <c:v>123.35800000000012</c:v>
                </c:pt>
                <c:pt idx="91">
                  <c:v>124.75800000000012</c:v>
                </c:pt>
                <c:pt idx="92">
                  <c:v>126.15800000000013</c:v>
                </c:pt>
                <c:pt idx="93">
                  <c:v>127.55800000000013</c:v>
                </c:pt>
                <c:pt idx="94">
                  <c:v>128.95800000000014</c:v>
                </c:pt>
                <c:pt idx="95">
                  <c:v>130.35800000000015</c:v>
                </c:pt>
                <c:pt idx="96">
                  <c:v>131.75800000000015</c:v>
                </c:pt>
                <c:pt idx="97">
                  <c:v>133.15800000000016</c:v>
                </c:pt>
                <c:pt idx="98">
                  <c:v>134.55800000000016</c:v>
                </c:pt>
                <c:pt idx="99">
                  <c:v>135.95800000000017</c:v>
                </c:pt>
                <c:pt idx="100">
                  <c:v>137.35800000000017</c:v>
                </c:pt>
                <c:pt idx="101">
                  <c:v>138.75800000000018</c:v>
                </c:pt>
                <c:pt idx="102">
                  <c:v>140.15800000000019</c:v>
                </c:pt>
                <c:pt idx="103">
                  <c:v>141.55800000000019</c:v>
                </c:pt>
                <c:pt idx="104">
                  <c:v>142.9580000000002</c:v>
                </c:pt>
                <c:pt idx="105">
                  <c:v>144.3580000000002</c:v>
                </c:pt>
                <c:pt idx="106">
                  <c:v>145.75800000000021</c:v>
                </c:pt>
                <c:pt idx="107">
                  <c:v>147.15800000000021</c:v>
                </c:pt>
                <c:pt idx="108">
                  <c:v>148.55800000000022</c:v>
                </c:pt>
                <c:pt idx="109">
                  <c:v>149.95800000000023</c:v>
                </c:pt>
                <c:pt idx="110">
                  <c:v>151.35800000000023</c:v>
                </c:pt>
                <c:pt idx="111">
                  <c:v>152.75800000000024</c:v>
                </c:pt>
                <c:pt idx="112">
                  <c:v>154.15800000000024</c:v>
                </c:pt>
                <c:pt idx="113">
                  <c:v>155.55800000000025</c:v>
                </c:pt>
                <c:pt idx="114">
                  <c:v>156.95800000000025</c:v>
                </c:pt>
                <c:pt idx="115">
                  <c:v>158.35800000000026</c:v>
                </c:pt>
                <c:pt idx="116">
                  <c:v>159.75800000000027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0E-4086-9C7B-ECF9F85CB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2576"/>
        <c:axId val="48099328"/>
      </c:scatterChart>
      <c:valAx>
        <c:axId val="480725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99328"/>
        <c:crosses val="autoZero"/>
        <c:crossBetween val="midCat"/>
      </c:valAx>
      <c:valAx>
        <c:axId val="48099328"/>
        <c:scaling>
          <c:orientation val="maxMin"/>
          <c:max val="1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725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Al/Rb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Statistica!$AQ$2:$AQ$130</c:f>
              <c:numCache>
                <c:formatCode>General</c:formatCode>
                <c:ptCount val="129"/>
                <c:pt idx="0">
                  <c:v>133.09486559999999</c:v>
                </c:pt>
                <c:pt idx="1">
                  <c:v>125.35342560000001</c:v>
                </c:pt>
                <c:pt idx="2">
                  <c:v>108.7167024</c:v>
                </c:pt>
                <c:pt idx="3">
                  <c:v>109.98298080000001</c:v>
                </c:pt>
                <c:pt idx="4">
                  <c:v>111.8750256</c:v>
                </c:pt>
                <c:pt idx="5">
                  <c:v>125.88611040000001</c:v>
                </c:pt>
                <c:pt idx="6">
                  <c:v>126.64919519999998</c:v>
                </c:pt>
                <c:pt idx="7">
                  <c:v>132.35758559999999</c:v>
                </c:pt>
                <c:pt idx="8">
                  <c:v>116.6166576</c:v>
                </c:pt>
                <c:pt idx="9">
                  <c:v>118.68380639999998</c:v>
                </c:pt>
                <c:pt idx="10">
                  <c:v>126.78190559999999</c:v>
                </c:pt>
                <c:pt idx="11">
                  <c:v>128.68224480000001</c:v>
                </c:pt>
                <c:pt idx="12">
                  <c:v>124.80876000000001</c:v>
                </c:pt>
                <c:pt idx="13">
                  <c:v>116.0959536</c:v>
                </c:pt>
                <c:pt idx="14">
                  <c:v>117.1198512</c:v>
                </c:pt>
                <c:pt idx="15">
                  <c:v>123.96088800000001</c:v>
                </c:pt>
                <c:pt idx="16">
                  <c:v>114.73935840000001</c:v>
                </c:pt>
                <c:pt idx="17">
                  <c:v>126.569016</c:v>
                </c:pt>
                <c:pt idx="18">
                  <c:v>118.7842608</c:v>
                </c:pt>
                <c:pt idx="19">
                  <c:v>123.04205279999999</c:v>
                </c:pt>
                <c:pt idx="20">
                  <c:v>118.6082352</c:v>
                </c:pt>
                <c:pt idx="21">
                  <c:v>143.28499679999999</c:v>
                </c:pt>
                <c:pt idx="22">
                  <c:v>140.02714079999998</c:v>
                </c:pt>
                <c:pt idx="23">
                  <c:v>141.12660959999999</c:v>
                </c:pt>
                <c:pt idx="24">
                  <c:v>144.96507360000001</c:v>
                </c:pt>
                <c:pt idx="25">
                  <c:v>149.295672</c:v>
                </c:pt>
                <c:pt idx="26">
                  <c:v>147.7132848</c:v>
                </c:pt>
                <c:pt idx="27">
                  <c:v>140.40684000000002</c:v>
                </c:pt>
                <c:pt idx="28">
                  <c:v>150.60895199999999</c:v>
                </c:pt>
                <c:pt idx="29">
                  <c:v>136.0495152</c:v>
                </c:pt>
                <c:pt idx="30">
                  <c:v>141.74868960000001</c:v>
                </c:pt>
                <c:pt idx="31">
                  <c:v>142.62052320000001</c:v>
                </c:pt>
                <c:pt idx="32">
                  <c:v>143.06657759999999</c:v>
                </c:pt>
                <c:pt idx="33">
                  <c:v>99.669355199999998</c:v>
                </c:pt>
                <c:pt idx="34">
                  <c:v>155.39297759999999</c:v>
                </c:pt>
                <c:pt idx="35">
                  <c:v>147.7114416</c:v>
                </c:pt>
                <c:pt idx="36">
                  <c:v>155.08055519999999</c:v>
                </c:pt>
                <c:pt idx="37">
                  <c:v>118.17692639999999</c:v>
                </c:pt>
                <c:pt idx="38">
                  <c:v>131.494968</c:v>
                </c:pt>
                <c:pt idx="39">
                  <c:v>139.42441439999999</c:v>
                </c:pt>
                <c:pt idx="40">
                  <c:v>141.36530400000001</c:v>
                </c:pt>
                <c:pt idx="41">
                  <c:v>131.4249264</c:v>
                </c:pt>
                <c:pt idx="42">
                  <c:v>134.99520480000001</c:v>
                </c:pt>
                <c:pt idx="43">
                  <c:v>115.21306079999999</c:v>
                </c:pt>
                <c:pt idx="44">
                  <c:v>115.64989919999999</c:v>
                </c:pt>
                <c:pt idx="45">
                  <c:v>122.20155360000001</c:v>
                </c:pt>
                <c:pt idx="46">
                  <c:v>124.14797279999999</c:v>
                </c:pt>
                <c:pt idx="47">
                  <c:v>120.85970399999999</c:v>
                </c:pt>
                <c:pt idx="48">
                  <c:v>128.35046879999999</c:v>
                </c:pt>
                <c:pt idx="49">
                  <c:v>130.54848480000001</c:v>
                </c:pt>
                <c:pt idx="50">
                  <c:v>122.2494768</c:v>
                </c:pt>
                <c:pt idx="51">
                  <c:v>128.6969904</c:v>
                </c:pt>
                <c:pt idx="52">
                  <c:v>125.04008160000001</c:v>
                </c:pt>
                <c:pt idx="53">
                  <c:v>120.31688159999999</c:v>
                </c:pt>
                <c:pt idx="54">
                  <c:v>122.36283359999999</c:v>
                </c:pt>
                <c:pt idx="55">
                  <c:v>128.5218864</c:v>
                </c:pt>
                <c:pt idx="56">
                  <c:v>106.3592496</c:v>
                </c:pt>
                <c:pt idx="57">
                  <c:v>125.81053919999999</c:v>
                </c:pt>
                <c:pt idx="58">
                  <c:v>124.5673008</c:v>
                </c:pt>
                <c:pt idx="59">
                  <c:v>117.2018736</c:v>
                </c:pt>
                <c:pt idx="60">
                  <c:v>128.550456</c:v>
                </c:pt>
                <c:pt idx="61">
                  <c:v>122.7932208</c:v>
                </c:pt>
                <c:pt idx="62">
                  <c:v>122.55268319999999</c:v>
                </c:pt>
                <c:pt idx="63">
                  <c:v>116.84337119999998</c:v>
                </c:pt>
                <c:pt idx="64">
                  <c:v>120.97306080000001</c:v>
                </c:pt>
                <c:pt idx="65">
                  <c:v>125.05206240000001</c:v>
                </c:pt>
                <c:pt idx="66">
                  <c:v>131.2359984</c:v>
                </c:pt>
                <c:pt idx="67">
                  <c:v>119.9445552</c:v>
                </c:pt>
                <c:pt idx="68">
                  <c:v>124.59034080000001</c:v>
                </c:pt>
                <c:pt idx="69">
                  <c:v>120.11505120000001</c:v>
                </c:pt>
                <c:pt idx="70">
                  <c:v>125.57092320000001</c:v>
                </c:pt>
                <c:pt idx="71">
                  <c:v>130.3236144</c:v>
                </c:pt>
                <c:pt idx="72">
                  <c:v>121.26889439999999</c:v>
                </c:pt>
                <c:pt idx="73">
                  <c:v>103.25898720000001</c:v>
                </c:pt>
                <c:pt idx="74">
                  <c:v>125.71837920000002</c:v>
                </c:pt>
                <c:pt idx="75">
                  <c:v>127.24823520000001</c:v>
                </c:pt>
                <c:pt idx="76">
                  <c:v>121.0744368</c:v>
                </c:pt>
                <c:pt idx="77">
                  <c:v>103.8359088</c:v>
                </c:pt>
                <c:pt idx="78">
                  <c:v>84.508113600000001</c:v>
                </c:pt>
                <c:pt idx="79">
                  <c:v>105.82287840000001</c:v>
                </c:pt>
                <c:pt idx="80">
                  <c:v>82.533124799999996</c:v>
                </c:pt>
                <c:pt idx="81">
                  <c:v>118.93632479999999</c:v>
                </c:pt>
                <c:pt idx="82">
                  <c:v>91.930679999999995</c:v>
                </c:pt>
                <c:pt idx="83">
                  <c:v>112.3754544</c:v>
                </c:pt>
                <c:pt idx="84">
                  <c:v>124.3074096</c:v>
                </c:pt>
                <c:pt idx="85">
                  <c:v>115.87569120000001</c:v>
                </c:pt>
                <c:pt idx="86">
                  <c:v>126.46671839999999</c:v>
                </c:pt>
                <c:pt idx="87">
                  <c:v>122.55544800000001</c:v>
                </c:pt>
                <c:pt idx="88">
                  <c:v>130.60378080000001</c:v>
                </c:pt>
                <c:pt idx="89">
                  <c:v>92.900203199999993</c:v>
                </c:pt>
                <c:pt idx="90">
                  <c:v>134.33626079999999</c:v>
                </c:pt>
                <c:pt idx="91">
                  <c:v>129.32367840000001</c:v>
                </c:pt>
                <c:pt idx="92">
                  <c:v>98.008632000000006</c:v>
                </c:pt>
                <c:pt idx="93">
                  <c:v>105.48004320000001</c:v>
                </c:pt>
                <c:pt idx="94">
                  <c:v>112.086072</c:v>
                </c:pt>
                <c:pt idx="95">
                  <c:v>124.15995359999999</c:v>
                </c:pt>
                <c:pt idx="96">
                  <c:v>127.6647984</c:v>
                </c:pt>
                <c:pt idx="97">
                  <c:v>103.3253424</c:v>
                </c:pt>
                <c:pt idx="98">
                  <c:v>119.75654879999999</c:v>
                </c:pt>
                <c:pt idx="99">
                  <c:v>122.32043999999999</c:v>
                </c:pt>
                <c:pt idx="100">
                  <c:v>105.11969759999999</c:v>
                </c:pt>
                <c:pt idx="101">
                  <c:v>91.562961599999994</c:v>
                </c:pt>
                <c:pt idx="102">
                  <c:v>90.125265600000006</c:v>
                </c:pt>
                <c:pt idx="103">
                  <c:v>104.9187888</c:v>
                </c:pt>
                <c:pt idx="104">
                  <c:v>75.267230400000003</c:v>
                </c:pt>
                <c:pt idx="105">
                  <c:v>133.4192688</c:v>
                </c:pt>
                <c:pt idx="106">
                  <c:v>120.2026032</c:v>
                </c:pt>
                <c:pt idx="107">
                  <c:v>101.9199024</c:v>
                </c:pt>
                <c:pt idx="108">
                  <c:v>112.40586719999999</c:v>
                </c:pt>
                <c:pt idx="109">
                  <c:v>118.8810288</c:v>
                </c:pt>
                <c:pt idx="110">
                  <c:v>117.36684</c:v>
                </c:pt>
                <c:pt idx="111">
                  <c:v>120.19523039999999</c:v>
                </c:pt>
                <c:pt idx="112">
                  <c:v>129.56237279999999</c:v>
                </c:pt>
                <c:pt idx="113">
                  <c:v>133.32803039999999</c:v>
                </c:pt>
                <c:pt idx="114">
                  <c:v>112.50355680000001</c:v>
                </c:pt>
                <c:pt idx="115">
                  <c:v>120.5859888</c:v>
                </c:pt>
                <c:pt idx="116">
                  <c:v>99.732945599999994</c:v>
                </c:pt>
                <c:pt idx="117">
                  <c:v>136.678968</c:v>
                </c:pt>
                <c:pt idx="118">
                  <c:v>131.0876208</c:v>
                </c:pt>
                <c:pt idx="119">
                  <c:v>94.777502400000003</c:v>
                </c:pt>
                <c:pt idx="120">
                  <c:v>131.3447472</c:v>
                </c:pt>
                <c:pt idx="121">
                  <c:v>119.87912159999999</c:v>
                </c:pt>
                <c:pt idx="122">
                  <c:v>130.54387679999999</c:v>
                </c:pt>
                <c:pt idx="123">
                  <c:v>123.08813280000001</c:v>
                </c:pt>
                <c:pt idx="124">
                  <c:v>95.58851039999999</c:v>
                </c:pt>
                <c:pt idx="125">
                  <c:v>130.58903519999998</c:v>
                </c:pt>
                <c:pt idx="126">
                  <c:v>127.1993904</c:v>
                </c:pt>
                <c:pt idx="127">
                  <c:v>128.07583199999999</c:v>
                </c:pt>
                <c:pt idx="128">
                  <c:v>128.5744176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41-41F4-A858-CFCEE5BB670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Statistica!$AQ$132:$AQ$202</c:f>
              <c:numCache>
                <c:formatCode>General</c:formatCode>
                <c:ptCount val="71"/>
                <c:pt idx="0">
                  <c:v>135.0818352</c:v>
                </c:pt>
                <c:pt idx="1">
                  <c:v>127.2270384</c:v>
                </c:pt>
                <c:pt idx="2">
                  <c:v>143.62967520000001</c:v>
                </c:pt>
                <c:pt idx="3">
                  <c:v>157.6287792</c:v>
                </c:pt>
                <c:pt idx="4">
                  <c:v>135.21362400000001</c:v>
                </c:pt>
                <c:pt idx="5">
                  <c:v>131.4654768</c:v>
                </c:pt>
                <c:pt idx="6">
                  <c:v>133.0239024</c:v>
                </c:pt>
                <c:pt idx="7">
                  <c:v>123.49455840000002</c:v>
                </c:pt>
                <c:pt idx="8">
                  <c:v>121.4283312</c:v>
                </c:pt>
                <c:pt idx="9">
                  <c:v>135.4080816</c:v>
                </c:pt>
                <c:pt idx="10">
                  <c:v>143.03892959999999</c:v>
                </c:pt>
                <c:pt idx="11">
                  <c:v>129.43242720000001</c:v>
                </c:pt>
                <c:pt idx="12">
                  <c:v>133.31144159999999</c:v>
                </c:pt>
                <c:pt idx="13">
                  <c:v>137.64019679999998</c:v>
                </c:pt>
                <c:pt idx="14">
                  <c:v>134.62287839999999</c:v>
                </c:pt>
                <c:pt idx="15">
                  <c:v>139.5672624</c:v>
                </c:pt>
                <c:pt idx="16">
                  <c:v>144.02412000000001</c:v>
                </c:pt>
                <c:pt idx="17">
                  <c:v>143.17256159999999</c:v>
                </c:pt>
                <c:pt idx="18">
                  <c:v>139.66771679999999</c:v>
                </c:pt>
                <c:pt idx="19">
                  <c:v>148.0266288</c:v>
                </c:pt>
                <c:pt idx="20">
                  <c:v>117.88846559999999</c:v>
                </c:pt>
                <c:pt idx="21">
                  <c:v>128.9163312</c:v>
                </c:pt>
                <c:pt idx="22">
                  <c:v>135.14542560000001</c:v>
                </c:pt>
                <c:pt idx="23">
                  <c:v>135.63663840000001</c:v>
                </c:pt>
                <c:pt idx="24">
                  <c:v>143.93196</c:v>
                </c:pt>
                <c:pt idx="25">
                  <c:v>139.76909280000001</c:v>
                </c:pt>
                <c:pt idx="26">
                  <c:v>141.41322719999999</c:v>
                </c:pt>
                <c:pt idx="27">
                  <c:v>139.34054879999999</c:v>
                </c:pt>
                <c:pt idx="28">
                  <c:v>133.15569120000001</c:v>
                </c:pt>
                <c:pt idx="29">
                  <c:v>145.5696432</c:v>
                </c:pt>
                <c:pt idx="30">
                  <c:v>129.11263199999999</c:v>
                </c:pt>
                <c:pt idx="31">
                  <c:v>145.45075679999999</c:v>
                </c:pt>
                <c:pt idx="32">
                  <c:v>163.36389600000001</c:v>
                </c:pt>
                <c:pt idx="33">
                  <c:v>149.30027999999999</c:v>
                </c:pt>
                <c:pt idx="34">
                  <c:v>141.67403999999999</c:v>
                </c:pt>
                <c:pt idx="35">
                  <c:v>133.86347999999998</c:v>
                </c:pt>
                <c:pt idx="36">
                  <c:v>140.81787360000001</c:v>
                </c:pt>
                <c:pt idx="37">
                  <c:v>134.61458399999998</c:v>
                </c:pt>
                <c:pt idx="38">
                  <c:v>122.78216159999999</c:v>
                </c:pt>
                <c:pt idx="39">
                  <c:v>125.50364640000001</c:v>
                </c:pt>
                <c:pt idx="40">
                  <c:v>122.41812959999999</c:v>
                </c:pt>
                <c:pt idx="41">
                  <c:v>135.8052912</c:v>
                </c:pt>
                <c:pt idx="42">
                  <c:v>119.55840480000001</c:v>
                </c:pt>
                <c:pt idx="43">
                  <c:v>115.8793776</c:v>
                </c:pt>
                <c:pt idx="44">
                  <c:v>132.2718768</c:v>
                </c:pt>
                <c:pt idx="45">
                  <c:v>124.08069599999999</c:v>
                </c:pt>
                <c:pt idx="46">
                  <c:v>139.56265439999999</c:v>
                </c:pt>
                <c:pt idx="47">
                  <c:v>141.80214240000001</c:v>
                </c:pt>
                <c:pt idx="48">
                  <c:v>137.99501280000001</c:v>
                </c:pt>
                <c:pt idx="49">
                  <c:v>136.8983088</c:v>
                </c:pt>
                <c:pt idx="50">
                  <c:v>141.8896944</c:v>
                </c:pt>
                <c:pt idx="51">
                  <c:v>140.19395040000001</c:v>
                </c:pt>
                <c:pt idx="52">
                  <c:v>134.00172000000001</c:v>
                </c:pt>
                <c:pt idx="53">
                  <c:v>133.64690400000001</c:v>
                </c:pt>
                <c:pt idx="54">
                  <c:v>120.882744</c:v>
                </c:pt>
                <c:pt idx="55">
                  <c:v>134.13166559999999</c:v>
                </c:pt>
                <c:pt idx="56">
                  <c:v>120.2026032</c:v>
                </c:pt>
                <c:pt idx="57">
                  <c:v>130.80468959999999</c:v>
                </c:pt>
                <c:pt idx="58">
                  <c:v>133.39438559999999</c:v>
                </c:pt>
                <c:pt idx="59">
                  <c:v>123.72956640000001</c:v>
                </c:pt>
                <c:pt idx="60">
                  <c:v>134.21829600000001</c:v>
                </c:pt>
                <c:pt idx="61">
                  <c:v>137.10935520000001</c:v>
                </c:pt>
                <c:pt idx="62">
                  <c:v>125.4658608</c:v>
                </c:pt>
                <c:pt idx="63">
                  <c:v>111.717432</c:v>
                </c:pt>
                <c:pt idx="64">
                  <c:v>131.13277919999999</c:v>
                </c:pt>
                <c:pt idx="65">
                  <c:v>120.55926239999999</c:v>
                </c:pt>
                <c:pt idx="66">
                  <c:v>127.67309280000001</c:v>
                </c:pt>
                <c:pt idx="67">
                  <c:v>123.82541280000001</c:v>
                </c:pt>
                <c:pt idx="68">
                  <c:v>130.95583199999999</c:v>
                </c:pt>
                <c:pt idx="69">
                  <c:v>135.48088799999999</c:v>
                </c:pt>
                <c:pt idx="70">
                  <c:v>133.6644144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E41-41F4-A858-CFCEE5BB6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79328"/>
        <c:axId val="48985216"/>
      </c:scatterChart>
      <c:valAx>
        <c:axId val="4897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85216"/>
        <c:crosses val="autoZero"/>
        <c:crossBetween val="midCat"/>
      </c:valAx>
      <c:valAx>
        <c:axId val="4898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8979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Al/Ca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Statistica!$AI$2:$AI$130</c:f>
              <c:numCache>
                <c:formatCode>General</c:formatCode>
                <c:ptCount val="129"/>
                <c:pt idx="0">
                  <c:v>0.77929850000000001</c:v>
                </c:pt>
                <c:pt idx="1">
                  <c:v>0.77484299999999995</c:v>
                </c:pt>
                <c:pt idx="2">
                  <c:v>0.84883299999999995</c:v>
                </c:pt>
                <c:pt idx="3">
                  <c:v>0.80710389999999999</c:v>
                </c:pt>
                <c:pt idx="4">
                  <c:v>0.80386429999999987</c:v>
                </c:pt>
                <c:pt idx="5">
                  <c:v>0.80567799999999989</c:v>
                </c:pt>
                <c:pt idx="6">
                  <c:v>0.83865499999999993</c:v>
                </c:pt>
                <c:pt idx="7">
                  <c:v>0.83740619999999999</c:v>
                </c:pt>
                <c:pt idx="8">
                  <c:v>0.76683009999999996</c:v>
                </c:pt>
                <c:pt idx="9">
                  <c:v>0.78565240000000003</c:v>
                </c:pt>
                <c:pt idx="10">
                  <c:v>0.82797299999999996</c:v>
                </c:pt>
                <c:pt idx="11">
                  <c:v>0.8466728</c:v>
                </c:pt>
                <c:pt idx="12">
                  <c:v>0.81429219999999991</c:v>
                </c:pt>
                <c:pt idx="13">
                  <c:v>0.87088159999999992</c:v>
                </c:pt>
                <c:pt idx="14">
                  <c:v>0.84898839999999998</c:v>
                </c:pt>
                <c:pt idx="15">
                  <c:v>0.85385899999999992</c:v>
                </c:pt>
                <c:pt idx="16">
                  <c:v>0.84266179999999991</c:v>
                </c:pt>
                <c:pt idx="17">
                  <c:v>0.8608925999999999</c:v>
                </c:pt>
                <c:pt idx="18">
                  <c:v>0.86092480000000005</c:v>
                </c:pt>
                <c:pt idx="19">
                  <c:v>0.82128939999999995</c:v>
                </c:pt>
                <c:pt idx="20">
                  <c:v>0.79201889999999997</c:v>
                </c:pt>
                <c:pt idx="21">
                  <c:v>0.84265199999999996</c:v>
                </c:pt>
                <c:pt idx="22">
                  <c:v>0.8309591999999999</c:v>
                </c:pt>
                <c:pt idx="23">
                  <c:v>0.8422404</c:v>
                </c:pt>
                <c:pt idx="24">
                  <c:v>0.8797758</c:v>
                </c:pt>
                <c:pt idx="25">
                  <c:v>0.92897809999999992</c:v>
                </c:pt>
                <c:pt idx="26">
                  <c:v>1.0045717999999999</c:v>
                </c:pt>
                <c:pt idx="27">
                  <c:v>0.95430619999999999</c:v>
                </c:pt>
                <c:pt idx="28">
                  <c:v>0.95694520000000005</c:v>
                </c:pt>
                <c:pt idx="29">
                  <c:v>0.96654219999999991</c:v>
                </c:pt>
                <c:pt idx="30">
                  <c:v>0.93833640000000007</c:v>
                </c:pt>
                <c:pt idx="31">
                  <c:v>0.97298850000000003</c:v>
                </c:pt>
                <c:pt idx="32">
                  <c:v>0.9613216</c:v>
                </c:pt>
                <c:pt idx="33">
                  <c:v>0.9692175999999999</c:v>
                </c:pt>
                <c:pt idx="34">
                  <c:v>0.9154506</c:v>
                </c:pt>
                <c:pt idx="35">
                  <c:v>0.94571580000000011</c:v>
                </c:pt>
                <c:pt idx="36">
                  <c:v>0.95134030000000003</c:v>
                </c:pt>
                <c:pt idx="37">
                  <c:v>0.94494719999999988</c:v>
                </c:pt>
                <c:pt idx="38">
                  <c:v>0.80673779999999995</c:v>
                </c:pt>
                <c:pt idx="39">
                  <c:v>0.7861669</c:v>
                </c:pt>
                <c:pt idx="40">
                  <c:v>0.82070209999999999</c:v>
                </c:pt>
                <c:pt idx="41">
                  <c:v>0.81263249999999998</c:v>
                </c:pt>
                <c:pt idx="42">
                  <c:v>0.80980379999999996</c:v>
                </c:pt>
                <c:pt idx="43">
                  <c:v>0.76528379999999996</c:v>
                </c:pt>
                <c:pt idx="44">
                  <c:v>0.77531479999999997</c:v>
                </c:pt>
                <c:pt idx="45">
                  <c:v>0.86540620000000001</c:v>
                </c:pt>
                <c:pt idx="46">
                  <c:v>0.82526189999999999</c:v>
                </c:pt>
                <c:pt idx="47">
                  <c:v>0.79606069999999995</c:v>
                </c:pt>
                <c:pt idx="48">
                  <c:v>0.77555489999999994</c:v>
                </c:pt>
                <c:pt idx="49">
                  <c:v>0.79145469999999996</c:v>
                </c:pt>
                <c:pt idx="50">
                  <c:v>0.76826020000000006</c:v>
                </c:pt>
                <c:pt idx="51">
                  <c:v>0.84339889999999995</c:v>
                </c:pt>
                <c:pt idx="52">
                  <c:v>0.85860990000000004</c:v>
                </c:pt>
                <c:pt idx="53">
                  <c:v>0.94711860000000003</c:v>
                </c:pt>
                <c:pt idx="54">
                  <c:v>1.0227032</c:v>
                </c:pt>
                <c:pt idx="55">
                  <c:v>0.87843809999999989</c:v>
                </c:pt>
                <c:pt idx="56">
                  <c:v>0.81678069999999992</c:v>
                </c:pt>
                <c:pt idx="57">
                  <c:v>0.77500049999999998</c:v>
                </c:pt>
                <c:pt idx="58">
                  <c:v>0.82653310000000002</c:v>
                </c:pt>
                <c:pt idx="59">
                  <c:v>0.82830479999999995</c:v>
                </c:pt>
                <c:pt idx="60">
                  <c:v>0.79224849999999991</c:v>
                </c:pt>
                <c:pt idx="61">
                  <c:v>0.78398849999999998</c:v>
                </c:pt>
                <c:pt idx="62">
                  <c:v>0.79747119999999994</c:v>
                </c:pt>
                <c:pt idx="63">
                  <c:v>0.79859189999999991</c:v>
                </c:pt>
                <c:pt idx="64">
                  <c:v>0.78482079999999999</c:v>
                </c:pt>
                <c:pt idx="65">
                  <c:v>0.78325</c:v>
                </c:pt>
                <c:pt idx="66">
                  <c:v>0.83283379999999996</c:v>
                </c:pt>
                <c:pt idx="67">
                  <c:v>0.8178726999999999</c:v>
                </c:pt>
                <c:pt idx="68">
                  <c:v>0.89043329999999998</c:v>
                </c:pt>
                <c:pt idx="69">
                  <c:v>0.87370749999999997</c:v>
                </c:pt>
                <c:pt idx="70">
                  <c:v>0.82804230000000001</c:v>
                </c:pt>
                <c:pt idx="71">
                  <c:v>0.80531259999999993</c:v>
                </c:pt>
                <c:pt idx="72">
                  <c:v>0.82000910000000005</c:v>
                </c:pt>
                <c:pt idx="73">
                  <c:v>0.80083539999999998</c:v>
                </c:pt>
                <c:pt idx="74">
                  <c:v>0.8337774</c:v>
                </c:pt>
                <c:pt idx="75">
                  <c:v>0.79983019999999994</c:v>
                </c:pt>
                <c:pt idx="76">
                  <c:v>0.78512249999999995</c:v>
                </c:pt>
                <c:pt idx="77">
                  <c:v>0.84536169999999999</c:v>
                </c:pt>
                <c:pt idx="78">
                  <c:v>0.78008180000000005</c:v>
                </c:pt>
                <c:pt idx="79">
                  <c:v>0.83050979999999996</c:v>
                </c:pt>
                <c:pt idx="80">
                  <c:v>0.80576479999999995</c:v>
                </c:pt>
                <c:pt idx="81">
                  <c:v>0.85054659999999993</c:v>
                </c:pt>
                <c:pt idx="82">
                  <c:v>0.81997969999999998</c:v>
                </c:pt>
                <c:pt idx="83">
                  <c:v>0.85934350000000004</c:v>
                </c:pt>
                <c:pt idx="84">
                  <c:v>0.90782969999999996</c:v>
                </c:pt>
                <c:pt idx="85">
                  <c:v>0.94717249999999997</c:v>
                </c:pt>
                <c:pt idx="86">
                  <c:v>1.0218478</c:v>
                </c:pt>
                <c:pt idx="87">
                  <c:v>1.0162127999999999</c:v>
                </c:pt>
                <c:pt idx="88">
                  <c:v>0.9984481999999999</c:v>
                </c:pt>
                <c:pt idx="89">
                  <c:v>1.0506968999999999</c:v>
                </c:pt>
                <c:pt idx="90">
                  <c:v>0.91736859999999987</c:v>
                </c:pt>
                <c:pt idx="91">
                  <c:v>0.9420674</c:v>
                </c:pt>
                <c:pt idx="92">
                  <c:v>0.94574519999999995</c:v>
                </c:pt>
                <c:pt idx="93">
                  <c:v>0.88286629999999988</c:v>
                </c:pt>
                <c:pt idx="94">
                  <c:v>0.90334690000000006</c:v>
                </c:pt>
                <c:pt idx="95">
                  <c:v>0.78878910000000002</c:v>
                </c:pt>
                <c:pt idx="96">
                  <c:v>0.86934860000000003</c:v>
                </c:pt>
                <c:pt idx="97">
                  <c:v>0.95707750000000003</c:v>
                </c:pt>
                <c:pt idx="98">
                  <c:v>0.92547950000000001</c:v>
                </c:pt>
                <c:pt idx="99">
                  <c:v>0.93468379999999995</c:v>
                </c:pt>
                <c:pt idx="100">
                  <c:v>1.0165522999999999</c:v>
                </c:pt>
                <c:pt idx="101">
                  <c:v>1.0333425000000001</c:v>
                </c:pt>
                <c:pt idx="102">
                  <c:v>1.1017024</c:v>
                </c:pt>
                <c:pt idx="103">
                  <c:v>0.95973609999999998</c:v>
                </c:pt>
                <c:pt idx="104">
                  <c:v>0.97151779999999999</c:v>
                </c:pt>
                <c:pt idx="105">
                  <c:v>0.92462620000000006</c:v>
                </c:pt>
                <c:pt idx="106">
                  <c:v>0.92973689999999998</c:v>
                </c:pt>
                <c:pt idx="107">
                  <c:v>0.92314919999999989</c:v>
                </c:pt>
                <c:pt idx="108">
                  <c:v>0.93116209999999988</c:v>
                </c:pt>
                <c:pt idx="109">
                  <c:v>0.77405619999999997</c:v>
                </c:pt>
                <c:pt idx="110">
                  <c:v>0.79016249999999999</c:v>
                </c:pt>
                <c:pt idx="111">
                  <c:v>0.78685709999999998</c:v>
                </c:pt>
                <c:pt idx="112">
                  <c:v>0.86889989999999995</c:v>
                </c:pt>
                <c:pt idx="113">
                  <c:v>0.90274140000000003</c:v>
                </c:pt>
                <c:pt idx="114">
                  <c:v>0.81489</c:v>
                </c:pt>
                <c:pt idx="115">
                  <c:v>0.79392569999999996</c:v>
                </c:pt>
                <c:pt idx="116">
                  <c:v>0.77811619999999992</c:v>
                </c:pt>
                <c:pt idx="117">
                  <c:v>0.79754119999999995</c:v>
                </c:pt>
                <c:pt idx="118">
                  <c:v>0.8379858</c:v>
                </c:pt>
                <c:pt idx="119">
                  <c:v>0.816052</c:v>
                </c:pt>
                <c:pt idx="120">
                  <c:v>0.87182099999999996</c:v>
                </c:pt>
                <c:pt idx="121">
                  <c:v>0.85706919999999998</c:v>
                </c:pt>
                <c:pt idx="122">
                  <c:v>0.80224869999999993</c:v>
                </c:pt>
                <c:pt idx="123">
                  <c:v>0.76881389999999994</c:v>
                </c:pt>
                <c:pt idx="124">
                  <c:v>0.75928059999999997</c:v>
                </c:pt>
                <c:pt idx="125">
                  <c:v>0.72484199999999999</c:v>
                </c:pt>
                <c:pt idx="126">
                  <c:v>0.70666790000000002</c:v>
                </c:pt>
                <c:pt idx="127">
                  <c:v>0.73233339999999991</c:v>
                </c:pt>
                <c:pt idx="128">
                  <c:v>0.68049139999999997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A64-4F2B-8C5E-8148AA6697B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Statistica!$AI$132:$AI$202</c:f>
              <c:numCache>
                <c:formatCode>General</c:formatCode>
                <c:ptCount val="71"/>
                <c:pt idx="0">
                  <c:v>0.67380079999999998</c:v>
                </c:pt>
                <c:pt idx="1">
                  <c:v>0.70066399999999995</c:v>
                </c:pt>
                <c:pt idx="2">
                  <c:v>0.82430990000000004</c:v>
                </c:pt>
                <c:pt idx="3">
                  <c:v>0.69979809999999998</c:v>
                </c:pt>
                <c:pt idx="4">
                  <c:v>0.67405000000000004</c:v>
                </c:pt>
                <c:pt idx="5">
                  <c:v>0.70006829999999998</c:v>
                </c:pt>
                <c:pt idx="6">
                  <c:v>0.76638910000000005</c:v>
                </c:pt>
                <c:pt idx="7">
                  <c:v>0.75162400000000007</c:v>
                </c:pt>
                <c:pt idx="8">
                  <c:v>0.59842829999999991</c:v>
                </c:pt>
                <c:pt idx="9">
                  <c:v>0.6238397</c:v>
                </c:pt>
                <c:pt idx="10">
                  <c:v>0.69710729999999999</c:v>
                </c:pt>
                <c:pt idx="11">
                  <c:v>0.71966549999999996</c:v>
                </c:pt>
                <c:pt idx="12">
                  <c:v>0.71683819999999998</c:v>
                </c:pt>
                <c:pt idx="13">
                  <c:v>0.69213939999999996</c:v>
                </c:pt>
                <c:pt idx="14">
                  <c:v>0.71430979999999999</c:v>
                </c:pt>
                <c:pt idx="15">
                  <c:v>0.73192250000000003</c:v>
                </c:pt>
                <c:pt idx="16">
                  <c:v>0.69587390000000005</c:v>
                </c:pt>
                <c:pt idx="17">
                  <c:v>0.69761129999999993</c:v>
                </c:pt>
                <c:pt idx="18">
                  <c:v>0.71122069999999993</c:v>
                </c:pt>
                <c:pt idx="19">
                  <c:v>0.72940319999999992</c:v>
                </c:pt>
                <c:pt idx="20">
                  <c:v>0.72147079999999997</c:v>
                </c:pt>
                <c:pt idx="21">
                  <c:v>0.64381559999999993</c:v>
                </c:pt>
                <c:pt idx="22">
                  <c:v>0.74026579999999997</c:v>
                </c:pt>
                <c:pt idx="23">
                  <c:v>0.72266149999999996</c:v>
                </c:pt>
                <c:pt idx="24">
                  <c:v>0.70363200000000004</c:v>
                </c:pt>
                <c:pt idx="25">
                  <c:v>0.72697000000000001</c:v>
                </c:pt>
                <c:pt idx="26">
                  <c:v>0.73412679999999997</c:v>
                </c:pt>
                <c:pt idx="27">
                  <c:v>0.72543629999999992</c:v>
                </c:pt>
                <c:pt idx="28">
                  <c:v>0.75982240000000001</c:v>
                </c:pt>
                <c:pt idx="29">
                  <c:v>0.69858290000000001</c:v>
                </c:pt>
                <c:pt idx="30">
                  <c:v>0.70977939999999995</c:v>
                </c:pt>
                <c:pt idx="31">
                  <c:v>0.73416599999999999</c:v>
                </c:pt>
                <c:pt idx="32">
                  <c:v>0.79770219999999992</c:v>
                </c:pt>
                <c:pt idx="33">
                  <c:v>0.77884279999999995</c:v>
                </c:pt>
                <c:pt idx="34">
                  <c:v>0.77462949999999986</c:v>
                </c:pt>
                <c:pt idx="35">
                  <c:v>0.78513159999999993</c:v>
                </c:pt>
                <c:pt idx="36">
                  <c:v>0.81233080000000002</c:v>
                </c:pt>
                <c:pt idx="37">
                  <c:v>0.88106939999999989</c:v>
                </c:pt>
                <c:pt idx="38">
                  <c:v>0.80654110000000001</c:v>
                </c:pt>
                <c:pt idx="39">
                  <c:v>0.82371209999999995</c:v>
                </c:pt>
                <c:pt idx="40">
                  <c:v>0.81646359999999996</c:v>
                </c:pt>
                <c:pt idx="41">
                  <c:v>0.82588839999999997</c:v>
                </c:pt>
                <c:pt idx="42">
                  <c:v>0.8471557999999999</c:v>
                </c:pt>
                <c:pt idx="43">
                  <c:v>0.85908589999999996</c:v>
                </c:pt>
                <c:pt idx="44">
                  <c:v>0.84794119999999995</c:v>
                </c:pt>
                <c:pt idx="45">
                  <c:v>0.83305569999999995</c:v>
                </c:pt>
                <c:pt idx="46">
                  <c:v>0.83482529999999988</c:v>
                </c:pt>
                <c:pt idx="47">
                  <c:v>0.8047666</c:v>
                </c:pt>
                <c:pt idx="48">
                  <c:v>0.80510330000000008</c:v>
                </c:pt>
                <c:pt idx="49">
                  <c:v>0.76151849999999999</c:v>
                </c:pt>
                <c:pt idx="50">
                  <c:v>0.77511739999999996</c:v>
                </c:pt>
                <c:pt idx="51">
                  <c:v>0.78774889999999997</c:v>
                </c:pt>
                <c:pt idx="52">
                  <c:v>0.7901996</c:v>
                </c:pt>
                <c:pt idx="53">
                  <c:v>0.78291189999999999</c:v>
                </c:pt>
                <c:pt idx="54">
                  <c:v>0.7909044999999999</c:v>
                </c:pt>
                <c:pt idx="55">
                  <c:v>0.79388369999999997</c:v>
                </c:pt>
                <c:pt idx="56">
                  <c:v>0.82079940000000007</c:v>
                </c:pt>
                <c:pt idx="57">
                  <c:v>0.80800269999999996</c:v>
                </c:pt>
                <c:pt idx="58">
                  <c:v>0.79865209999999998</c:v>
                </c:pt>
                <c:pt idx="59">
                  <c:v>0.81625919999999996</c:v>
                </c:pt>
                <c:pt idx="60">
                  <c:v>0.81006770000000006</c:v>
                </c:pt>
                <c:pt idx="61">
                  <c:v>0.82729889999999995</c:v>
                </c:pt>
                <c:pt idx="62">
                  <c:v>0.76568979999999998</c:v>
                </c:pt>
                <c:pt idx="63">
                  <c:v>0.83389150000000001</c:v>
                </c:pt>
                <c:pt idx="64">
                  <c:v>0.83273929999999996</c:v>
                </c:pt>
                <c:pt idx="65">
                  <c:v>0.816913</c:v>
                </c:pt>
                <c:pt idx="66">
                  <c:v>0.81415709999999997</c:v>
                </c:pt>
                <c:pt idx="67">
                  <c:v>0.81811630000000002</c:v>
                </c:pt>
                <c:pt idx="68">
                  <c:v>0.74462329999999999</c:v>
                </c:pt>
                <c:pt idx="69">
                  <c:v>0.74322329999999992</c:v>
                </c:pt>
                <c:pt idx="70">
                  <c:v>0.8195638999999999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A64-4F2B-8C5E-8148AA669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15040"/>
        <c:axId val="121372672"/>
      </c:scatterChart>
      <c:valAx>
        <c:axId val="4901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372672"/>
        <c:crosses val="autoZero"/>
        <c:crossBetween val="midCat"/>
      </c:valAx>
      <c:valAx>
        <c:axId val="121372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9015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Fe/Ti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Statistica!$AG$2:$AG$130</c:f>
              <c:numCache>
                <c:formatCode>General</c:formatCode>
                <c:ptCount val="129"/>
                <c:pt idx="0">
                  <c:v>0.41081520000000005</c:v>
                </c:pt>
                <c:pt idx="1">
                  <c:v>0.42265920000000001</c:v>
                </c:pt>
                <c:pt idx="2">
                  <c:v>0.34477440000000004</c:v>
                </c:pt>
                <c:pt idx="3">
                  <c:v>0.29547760000000001</c:v>
                </c:pt>
                <c:pt idx="4">
                  <c:v>0.3282544</c:v>
                </c:pt>
                <c:pt idx="5">
                  <c:v>0.29535600000000001</c:v>
                </c:pt>
                <c:pt idx="6">
                  <c:v>0.28921360000000002</c:v>
                </c:pt>
                <c:pt idx="7">
                  <c:v>0.29194960000000003</c:v>
                </c:pt>
                <c:pt idx="8">
                  <c:v>0.27227840000000003</c:v>
                </c:pt>
                <c:pt idx="9">
                  <c:v>0.28083839999999999</c:v>
                </c:pt>
                <c:pt idx="10">
                  <c:v>0.27590399999999998</c:v>
                </c:pt>
                <c:pt idx="11">
                  <c:v>0.30625999999999998</c:v>
                </c:pt>
                <c:pt idx="12">
                  <c:v>0.29755999999999999</c:v>
                </c:pt>
                <c:pt idx="13">
                  <c:v>0.36365920000000002</c:v>
                </c:pt>
                <c:pt idx="14">
                  <c:v>0.35627759999999997</c:v>
                </c:pt>
                <c:pt idx="15">
                  <c:v>0.34996080000000002</c:v>
                </c:pt>
                <c:pt idx="16">
                  <c:v>0.36038800000000004</c:v>
                </c:pt>
                <c:pt idx="17">
                  <c:v>0.37675200000000003</c:v>
                </c:pt>
                <c:pt idx="18">
                  <c:v>0.37153600000000003</c:v>
                </c:pt>
                <c:pt idx="19">
                  <c:v>0.35398400000000002</c:v>
                </c:pt>
                <c:pt idx="20">
                  <c:v>0.32956080000000004</c:v>
                </c:pt>
                <c:pt idx="21">
                  <c:v>0.35923359999999999</c:v>
                </c:pt>
                <c:pt idx="22">
                  <c:v>0.36194720000000002</c:v>
                </c:pt>
                <c:pt idx="23">
                  <c:v>0.36857519999999999</c:v>
                </c:pt>
                <c:pt idx="24">
                  <c:v>0.32295120000000005</c:v>
                </c:pt>
                <c:pt idx="25">
                  <c:v>0.31995279999999998</c:v>
                </c:pt>
                <c:pt idx="26">
                  <c:v>0.32707199999999997</c:v>
                </c:pt>
                <c:pt idx="27">
                  <c:v>0.34099200000000002</c:v>
                </c:pt>
                <c:pt idx="28">
                  <c:v>0.35905999999999999</c:v>
                </c:pt>
                <c:pt idx="29">
                  <c:v>0.37321199999999999</c:v>
                </c:pt>
                <c:pt idx="30">
                  <c:v>0.37203120000000001</c:v>
                </c:pt>
                <c:pt idx="31">
                  <c:v>0.36935440000000003</c:v>
                </c:pt>
                <c:pt idx="32">
                  <c:v>0.36640400000000001</c:v>
                </c:pt>
                <c:pt idx="33">
                  <c:v>0.34313200000000005</c:v>
                </c:pt>
                <c:pt idx="34">
                  <c:v>0.35306399999999999</c:v>
                </c:pt>
                <c:pt idx="35">
                  <c:v>0.34689520000000001</c:v>
                </c:pt>
                <c:pt idx="36">
                  <c:v>0.3619136</c:v>
                </c:pt>
                <c:pt idx="37">
                  <c:v>0.38216080000000002</c:v>
                </c:pt>
                <c:pt idx="38">
                  <c:v>0.36919200000000002</c:v>
                </c:pt>
                <c:pt idx="39">
                  <c:v>0.35969520000000005</c:v>
                </c:pt>
                <c:pt idx="40">
                  <c:v>0.34177040000000003</c:v>
                </c:pt>
                <c:pt idx="41">
                  <c:v>0.35215040000000003</c:v>
                </c:pt>
                <c:pt idx="42">
                  <c:v>0.37284560000000005</c:v>
                </c:pt>
                <c:pt idx="43">
                  <c:v>0.370952</c:v>
                </c:pt>
                <c:pt idx="44">
                  <c:v>0.34470079999999997</c:v>
                </c:pt>
                <c:pt idx="45">
                  <c:v>0.3349008</c:v>
                </c:pt>
                <c:pt idx="46">
                  <c:v>0.32082720000000003</c:v>
                </c:pt>
                <c:pt idx="47">
                  <c:v>0.28571039999999998</c:v>
                </c:pt>
                <c:pt idx="48">
                  <c:v>0.28660479999999999</c:v>
                </c:pt>
                <c:pt idx="49">
                  <c:v>0.28306480000000001</c:v>
                </c:pt>
                <c:pt idx="50">
                  <c:v>0.27514</c:v>
                </c:pt>
                <c:pt idx="51">
                  <c:v>0.29581039999999997</c:v>
                </c:pt>
                <c:pt idx="52">
                  <c:v>0.30366799999999999</c:v>
                </c:pt>
                <c:pt idx="53">
                  <c:v>0.3137008</c:v>
                </c:pt>
                <c:pt idx="54">
                  <c:v>0.312392</c:v>
                </c:pt>
                <c:pt idx="55">
                  <c:v>0.30798400000000004</c:v>
                </c:pt>
                <c:pt idx="56">
                  <c:v>0.27645200000000003</c:v>
                </c:pt>
                <c:pt idx="57">
                  <c:v>0.284916</c:v>
                </c:pt>
                <c:pt idx="58">
                  <c:v>0.30548000000000003</c:v>
                </c:pt>
                <c:pt idx="59">
                  <c:v>0.33559600000000001</c:v>
                </c:pt>
                <c:pt idx="60">
                  <c:v>0.29805599999999999</c:v>
                </c:pt>
                <c:pt idx="61">
                  <c:v>0.33125599999999999</c:v>
                </c:pt>
                <c:pt idx="62">
                  <c:v>0.35987040000000003</c:v>
                </c:pt>
                <c:pt idx="63">
                  <c:v>0.35458960000000006</c:v>
                </c:pt>
                <c:pt idx="64">
                  <c:v>0.27325520000000003</c:v>
                </c:pt>
                <c:pt idx="65">
                  <c:v>0.29834879999999997</c:v>
                </c:pt>
                <c:pt idx="66">
                  <c:v>0.30787199999999998</c:v>
                </c:pt>
                <c:pt idx="67">
                  <c:v>0.30730880000000005</c:v>
                </c:pt>
                <c:pt idx="68">
                  <c:v>0.39773760000000002</c:v>
                </c:pt>
                <c:pt idx="69">
                  <c:v>0.41115360000000001</c:v>
                </c:pt>
                <c:pt idx="70">
                  <c:v>0.41079920000000003</c:v>
                </c:pt>
                <c:pt idx="71">
                  <c:v>0.4085744</c:v>
                </c:pt>
                <c:pt idx="72">
                  <c:v>0.37049840000000001</c:v>
                </c:pt>
                <c:pt idx="73">
                  <c:v>0.30681840000000005</c:v>
                </c:pt>
                <c:pt idx="74">
                  <c:v>0.31611440000000002</c:v>
                </c:pt>
                <c:pt idx="75">
                  <c:v>0.29600399999999999</c:v>
                </c:pt>
                <c:pt idx="76">
                  <c:v>0.29008560000000005</c:v>
                </c:pt>
                <c:pt idx="77">
                  <c:v>0.33750639999999998</c:v>
                </c:pt>
                <c:pt idx="78">
                  <c:v>0.35955520000000002</c:v>
                </c:pt>
                <c:pt idx="79">
                  <c:v>0.35278560000000003</c:v>
                </c:pt>
                <c:pt idx="80">
                  <c:v>0.30001840000000002</c:v>
                </c:pt>
                <c:pt idx="81">
                  <c:v>0.37551600000000002</c:v>
                </c:pt>
                <c:pt idx="82">
                  <c:v>0.33975920000000004</c:v>
                </c:pt>
                <c:pt idx="83">
                  <c:v>0.41270320000000005</c:v>
                </c:pt>
                <c:pt idx="84">
                  <c:v>0.39023600000000003</c:v>
                </c:pt>
                <c:pt idx="85">
                  <c:v>0.38370080000000001</c:v>
                </c:pt>
                <c:pt idx="86">
                  <c:v>0.39289040000000003</c:v>
                </c:pt>
                <c:pt idx="87">
                  <c:v>0.37803440000000005</c:v>
                </c:pt>
                <c:pt idx="88">
                  <c:v>0.36881999999999998</c:v>
                </c:pt>
                <c:pt idx="89">
                  <c:v>0.38676080000000002</c:v>
                </c:pt>
                <c:pt idx="90">
                  <c:v>0.31497120000000001</c:v>
                </c:pt>
                <c:pt idx="91">
                  <c:v>0.31106880000000003</c:v>
                </c:pt>
                <c:pt idx="92">
                  <c:v>0.31319600000000003</c:v>
                </c:pt>
                <c:pt idx="93">
                  <c:v>0.35006160000000003</c:v>
                </c:pt>
                <c:pt idx="94">
                  <c:v>0.37098320000000001</c:v>
                </c:pt>
                <c:pt idx="95">
                  <c:v>0.39470479999999997</c:v>
                </c:pt>
                <c:pt idx="96">
                  <c:v>0.32018720000000001</c:v>
                </c:pt>
                <c:pt idx="97">
                  <c:v>0.343024</c:v>
                </c:pt>
                <c:pt idx="98">
                  <c:v>0.34527040000000003</c:v>
                </c:pt>
                <c:pt idx="99">
                  <c:v>0.33047520000000002</c:v>
                </c:pt>
                <c:pt idx="100">
                  <c:v>0.32424160000000002</c:v>
                </c:pt>
                <c:pt idx="101">
                  <c:v>0.33233119999999999</c:v>
                </c:pt>
                <c:pt idx="102">
                  <c:v>0.34114080000000002</c:v>
                </c:pt>
                <c:pt idx="103">
                  <c:v>0.32690239999999998</c:v>
                </c:pt>
                <c:pt idx="104">
                  <c:v>0.33836240000000001</c:v>
                </c:pt>
                <c:pt idx="105">
                  <c:v>0.39895999999999998</c:v>
                </c:pt>
                <c:pt idx="106">
                  <c:v>0.39280320000000002</c:v>
                </c:pt>
                <c:pt idx="107">
                  <c:v>0.41260400000000003</c:v>
                </c:pt>
                <c:pt idx="108">
                  <c:v>0.41922640000000005</c:v>
                </c:pt>
                <c:pt idx="109">
                  <c:v>0.37216399999999999</c:v>
                </c:pt>
                <c:pt idx="110">
                  <c:v>0.38348400000000005</c:v>
                </c:pt>
                <c:pt idx="111">
                  <c:v>0.40026400000000001</c:v>
                </c:pt>
                <c:pt idx="112">
                  <c:v>0.35540880000000002</c:v>
                </c:pt>
                <c:pt idx="113">
                  <c:v>0.3746816</c:v>
                </c:pt>
                <c:pt idx="114">
                  <c:v>0.34242400000000001</c:v>
                </c:pt>
                <c:pt idx="115">
                  <c:v>0.36012240000000001</c:v>
                </c:pt>
                <c:pt idx="116">
                  <c:v>0.35889280000000001</c:v>
                </c:pt>
                <c:pt idx="117">
                  <c:v>0.38140320000000005</c:v>
                </c:pt>
                <c:pt idx="118">
                  <c:v>0.34318400000000004</c:v>
                </c:pt>
                <c:pt idx="119">
                  <c:v>0.30886160000000001</c:v>
                </c:pt>
                <c:pt idx="120">
                  <c:v>0.34771039999999998</c:v>
                </c:pt>
                <c:pt idx="121">
                  <c:v>0.40675279999999997</c:v>
                </c:pt>
                <c:pt idx="122">
                  <c:v>0.39155839999999997</c:v>
                </c:pt>
                <c:pt idx="123">
                  <c:v>0.32834960000000002</c:v>
                </c:pt>
                <c:pt idx="124">
                  <c:v>0.33423600000000003</c:v>
                </c:pt>
                <c:pt idx="125">
                  <c:v>0.23857440000000002</c:v>
                </c:pt>
                <c:pt idx="126">
                  <c:v>0.23999520000000002</c:v>
                </c:pt>
                <c:pt idx="127">
                  <c:v>0.22853119999999999</c:v>
                </c:pt>
                <c:pt idx="128">
                  <c:v>0.22327360000000002</c:v>
                </c:pt>
              </c:numCache>
            </c:numRef>
          </c:xVal>
          <c:yVal>
            <c:numRef>
              <c:f>Statistica!$AJ$2:$AJ$130</c:f>
              <c:numCache>
                <c:formatCode>General</c:formatCode>
                <c:ptCount val="129"/>
                <c:pt idx="0">
                  <c:v>3.3758100000000004</c:v>
                </c:pt>
                <c:pt idx="1">
                  <c:v>3.4375070000000001</c:v>
                </c:pt>
                <c:pt idx="2">
                  <c:v>2.7883329999999997</c:v>
                </c:pt>
                <c:pt idx="3">
                  <c:v>2.2338070000000005</c:v>
                </c:pt>
                <c:pt idx="4">
                  <c:v>2.5137450000000001</c:v>
                </c:pt>
                <c:pt idx="5">
                  <c:v>2.1489789999999998</c:v>
                </c:pt>
                <c:pt idx="6">
                  <c:v>2.0858039999999995</c:v>
                </c:pt>
                <c:pt idx="7">
                  <c:v>2.1801699999999995</c:v>
                </c:pt>
                <c:pt idx="8">
                  <c:v>1.876206</c:v>
                </c:pt>
                <c:pt idx="9">
                  <c:v>1.9644509999999997</c:v>
                </c:pt>
                <c:pt idx="10">
                  <c:v>1.9887840000000001</c:v>
                </c:pt>
                <c:pt idx="11">
                  <c:v>2.3694370000000005</c:v>
                </c:pt>
                <c:pt idx="12">
                  <c:v>2.2671450000000002</c:v>
                </c:pt>
                <c:pt idx="13">
                  <c:v>2.8573189999999995</c:v>
                </c:pt>
                <c:pt idx="14">
                  <c:v>2.8841130000000001</c:v>
                </c:pt>
                <c:pt idx="15">
                  <c:v>2.8336680000000003</c:v>
                </c:pt>
                <c:pt idx="16">
                  <c:v>2.7909239999999995</c:v>
                </c:pt>
                <c:pt idx="17">
                  <c:v>3.0408600000000003</c:v>
                </c:pt>
                <c:pt idx="18">
                  <c:v>3.137956</c:v>
                </c:pt>
                <c:pt idx="19">
                  <c:v>2.9276939999999998</c:v>
                </c:pt>
                <c:pt idx="20">
                  <c:v>2.5659999999999998</c:v>
                </c:pt>
                <c:pt idx="21">
                  <c:v>2.9232380000000004</c:v>
                </c:pt>
                <c:pt idx="22">
                  <c:v>2.9847910000000004</c:v>
                </c:pt>
                <c:pt idx="23">
                  <c:v>3.040826</c:v>
                </c:pt>
                <c:pt idx="24">
                  <c:v>2.6883020000000002</c:v>
                </c:pt>
                <c:pt idx="25">
                  <c:v>2.7777539999999998</c:v>
                </c:pt>
                <c:pt idx="26">
                  <c:v>2.8225550000000004</c:v>
                </c:pt>
                <c:pt idx="27">
                  <c:v>3.0264619999999995</c:v>
                </c:pt>
                <c:pt idx="28">
                  <c:v>3.3161300000000002</c:v>
                </c:pt>
                <c:pt idx="29">
                  <c:v>3.4097439999999999</c:v>
                </c:pt>
                <c:pt idx="30">
                  <c:v>3.4102819999999996</c:v>
                </c:pt>
                <c:pt idx="31">
                  <c:v>3.4978910000000001</c:v>
                </c:pt>
                <c:pt idx="32">
                  <c:v>3.4669280000000002</c:v>
                </c:pt>
                <c:pt idx="33">
                  <c:v>3.3110819999999999</c:v>
                </c:pt>
                <c:pt idx="34">
                  <c:v>3.1194940000000004</c:v>
                </c:pt>
                <c:pt idx="35">
                  <c:v>3.284986</c:v>
                </c:pt>
                <c:pt idx="36">
                  <c:v>3.4647699999999997</c:v>
                </c:pt>
                <c:pt idx="37">
                  <c:v>3.5605510000000002</c:v>
                </c:pt>
                <c:pt idx="38">
                  <c:v>3.147926</c:v>
                </c:pt>
                <c:pt idx="39">
                  <c:v>3.0684649999999998</c:v>
                </c:pt>
                <c:pt idx="40">
                  <c:v>3.0989399999999998</c:v>
                </c:pt>
                <c:pt idx="41">
                  <c:v>2.9449640000000006</c:v>
                </c:pt>
                <c:pt idx="42">
                  <c:v>2.9827510000000004</c:v>
                </c:pt>
                <c:pt idx="43">
                  <c:v>2.8098640000000001</c:v>
                </c:pt>
                <c:pt idx="44">
                  <c:v>2.7396880000000001</c:v>
                </c:pt>
                <c:pt idx="45">
                  <c:v>2.6126339999999999</c:v>
                </c:pt>
                <c:pt idx="46">
                  <c:v>2.5592069999999998</c:v>
                </c:pt>
                <c:pt idx="47">
                  <c:v>2.0927110000000004</c:v>
                </c:pt>
                <c:pt idx="48">
                  <c:v>2.2150509999999999</c:v>
                </c:pt>
                <c:pt idx="49">
                  <c:v>2.0987770000000001</c:v>
                </c:pt>
                <c:pt idx="50">
                  <c:v>1.9769340000000002</c:v>
                </c:pt>
                <c:pt idx="51">
                  <c:v>2.2874239999999997</c:v>
                </c:pt>
                <c:pt idx="52">
                  <c:v>2.4297380000000004</c:v>
                </c:pt>
                <c:pt idx="53">
                  <c:v>2.625877</c:v>
                </c:pt>
                <c:pt idx="54">
                  <c:v>2.7792919999999999</c:v>
                </c:pt>
                <c:pt idx="55">
                  <c:v>2.3431809999999995</c:v>
                </c:pt>
                <c:pt idx="56">
                  <c:v>1.9682789999999997</c:v>
                </c:pt>
                <c:pt idx="57">
                  <c:v>2.0542720000000001</c:v>
                </c:pt>
                <c:pt idx="58">
                  <c:v>2.1576310000000003</c:v>
                </c:pt>
                <c:pt idx="59">
                  <c:v>2.3310219999999999</c:v>
                </c:pt>
                <c:pt idx="60">
                  <c:v>2.2314619999999996</c:v>
                </c:pt>
                <c:pt idx="61">
                  <c:v>2.5007619999999999</c:v>
                </c:pt>
                <c:pt idx="62">
                  <c:v>2.7208059999999996</c:v>
                </c:pt>
                <c:pt idx="63">
                  <c:v>2.6181000000000001</c:v>
                </c:pt>
                <c:pt idx="64">
                  <c:v>2.0839419999999995</c:v>
                </c:pt>
                <c:pt idx="65">
                  <c:v>2.2329330000000001</c:v>
                </c:pt>
                <c:pt idx="66">
                  <c:v>2.3937169999999997</c:v>
                </c:pt>
                <c:pt idx="67">
                  <c:v>2.2510820000000002</c:v>
                </c:pt>
                <c:pt idx="68">
                  <c:v>3.3406530000000005</c:v>
                </c:pt>
                <c:pt idx="69">
                  <c:v>3.581105</c:v>
                </c:pt>
                <c:pt idx="70">
                  <c:v>3.5813590000000008</c:v>
                </c:pt>
                <c:pt idx="71">
                  <c:v>3.4314280000000004</c:v>
                </c:pt>
                <c:pt idx="72">
                  <c:v>2.7683619999999998</c:v>
                </c:pt>
                <c:pt idx="73">
                  <c:v>2.3142810000000003</c:v>
                </c:pt>
                <c:pt idx="74">
                  <c:v>2.447864</c:v>
                </c:pt>
                <c:pt idx="75">
                  <c:v>2.2786569999999999</c:v>
                </c:pt>
                <c:pt idx="76">
                  <c:v>2.1520840000000003</c:v>
                </c:pt>
                <c:pt idx="77">
                  <c:v>2.5443549999999995</c:v>
                </c:pt>
                <c:pt idx="78">
                  <c:v>2.4754439999999995</c:v>
                </c:pt>
                <c:pt idx="79">
                  <c:v>2.6304030000000003</c:v>
                </c:pt>
                <c:pt idx="80">
                  <c:v>2.1605340000000002</c:v>
                </c:pt>
                <c:pt idx="81">
                  <c:v>2.9961150000000005</c:v>
                </c:pt>
                <c:pt idx="82">
                  <c:v>2.6130209999999998</c:v>
                </c:pt>
                <c:pt idx="83">
                  <c:v>3.4646280000000003</c:v>
                </c:pt>
                <c:pt idx="84">
                  <c:v>3.402685</c:v>
                </c:pt>
                <c:pt idx="85">
                  <c:v>3.3280500000000002</c:v>
                </c:pt>
                <c:pt idx="86">
                  <c:v>3.4360049999999998</c:v>
                </c:pt>
                <c:pt idx="87">
                  <c:v>3.4057409999999999</c:v>
                </c:pt>
                <c:pt idx="88">
                  <c:v>3.2108850000000002</c:v>
                </c:pt>
                <c:pt idx="89">
                  <c:v>3.2770469999999996</c:v>
                </c:pt>
                <c:pt idx="90">
                  <c:v>2.5641699999999998</c:v>
                </c:pt>
                <c:pt idx="91">
                  <c:v>2.5276360000000002</c:v>
                </c:pt>
                <c:pt idx="92">
                  <c:v>2.5828699999999998</c:v>
                </c:pt>
                <c:pt idx="93">
                  <c:v>2.6284089999999996</c:v>
                </c:pt>
                <c:pt idx="94">
                  <c:v>2.9521240000000004</c:v>
                </c:pt>
                <c:pt idx="95">
                  <c:v>3.0976410000000003</c:v>
                </c:pt>
                <c:pt idx="96">
                  <c:v>2.5340179999999997</c:v>
                </c:pt>
                <c:pt idx="97">
                  <c:v>2.9553609999999999</c:v>
                </c:pt>
                <c:pt idx="98">
                  <c:v>2.814019</c:v>
                </c:pt>
                <c:pt idx="99">
                  <c:v>2.7925449999999996</c:v>
                </c:pt>
                <c:pt idx="100">
                  <c:v>2.90984</c:v>
                </c:pt>
                <c:pt idx="101">
                  <c:v>2.8670860000000005</c:v>
                </c:pt>
                <c:pt idx="102">
                  <c:v>2.863448</c:v>
                </c:pt>
                <c:pt idx="103">
                  <c:v>2.7652080000000003</c:v>
                </c:pt>
                <c:pt idx="104">
                  <c:v>2.6482589999999995</c:v>
                </c:pt>
                <c:pt idx="105">
                  <c:v>3.4564269999999997</c:v>
                </c:pt>
                <c:pt idx="106">
                  <c:v>3.4276560000000007</c:v>
                </c:pt>
                <c:pt idx="107">
                  <c:v>3.5246940000000002</c:v>
                </c:pt>
                <c:pt idx="108">
                  <c:v>3.6155480000000004</c:v>
                </c:pt>
                <c:pt idx="109">
                  <c:v>2.8763589999999999</c:v>
                </c:pt>
                <c:pt idx="110">
                  <c:v>2.9743820000000003</c:v>
                </c:pt>
                <c:pt idx="111">
                  <c:v>3.0750250000000001</c:v>
                </c:pt>
                <c:pt idx="112">
                  <c:v>3.012372</c:v>
                </c:pt>
                <c:pt idx="113">
                  <c:v>3.2348880000000007</c:v>
                </c:pt>
                <c:pt idx="114">
                  <c:v>2.6733720000000005</c:v>
                </c:pt>
                <c:pt idx="115">
                  <c:v>2.7178170000000001</c:v>
                </c:pt>
                <c:pt idx="116">
                  <c:v>2.6316829999999998</c:v>
                </c:pt>
                <c:pt idx="117">
                  <c:v>2.9811719999999999</c:v>
                </c:pt>
                <c:pt idx="118">
                  <c:v>2.5842600000000004</c:v>
                </c:pt>
                <c:pt idx="119">
                  <c:v>2.3320189999999998</c:v>
                </c:pt>
                <c:pt idx="120">
                  <c:v>2.8908509999999996</c:v>
                </c:pt>
                <c:pt idx="121">
                  <c:v>3.3634460000000006</c:v>
                </c:pt>
                <c:pt idx="122">
                  <c:v>2.9542890000000002</c:v>
                </c:pt>
                <c:pt idx="123">
                  <c:v>2.2831140000000003</c:v>
                </c:pt>
                <c:pt idx="124">
                  <c:v>2.5221339999999994</c:v>
                </c:pt>
                <c:pt idx="125">
                  <c:v>1.7026670000000002</c:v>
                </c:pt>
                <c:pt idx="126">
                  <c:v>1.717754</c:v>
                </c:pt>
                <c:pt idx="127">
                  <c:v>1.6395420000000003</c:v>
                </c:pt>
                <c:pt idx="128">
                  <c:v>1.7051270000000003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C83-4169-957C-474179FB7D5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Statistica!$AG$132:$AG$202</c:f>
              <c:numCache>
                <c:formatCode>General</c:formatCode>
                <c:ptCount val="71"/>
                <c:pt idx="0">
                  <c:v>0.7554208</c:v>
                </c:pt>
                <c:pt idx="1">
                  <c:v>0.83611920000000006</c:v>
                </c:pt>
                <c:pt idx="2">
                  <c:v>0.55065520000000001</c:v>
                </c:pt>
                <c:pt idx="3">
                  <c:v>0.56087920000000002</c:v>
                </c:pt>
                <c:pt idx="4">
                  <c:v>0.87124240000000008</c:v>
                </c:pt>
                <c:pt idx="5">
                  <c:v>0.78301360000000009</c:v>
                </c:pt>
                <c:pt idx="6">
                  <c:v>0.52166880000000004</c:v>
                </c:pt>
                <c:pt idx="7">
                  <c:v>0.9811352000000001</c:v>
                </c:pt>
                <c:pt idx="8">
                  <c:v>0.53450880000000001</c:v>
                </c:pt>
                <c:pt idx="9">
                  <c:v>0.62589280000000003</c:v>
                </c:pt>
                <c:pt idx="10">
                  <c:v>0.58723040000000004</c:v>
                </c:pt>
                <c:pt idx="11">
                  <c:v>0.54577920000000002</c:v>
                </c:pt>
                <c:pt idx="12">
                  <c:v>0.56511040000000001</c:v>
                </c:pt>
                <c:pt idx="13">
                  <c:v>0.51388959999999995</c:v>
                </c:pt>
                <c:pt idx="14">
                  <c:v>0.526424</c:v>
                </c:pt>
                <c:pt idx="15">
                  <c:v>0.5147520000000001</c:v>
                </c:pt>
                <c:pt idx="16">
                  <c:v>0.51685519999999996</c:v>
                </c:pt>
                <c:pt idx="17">
                  <c:v>0.49786239999999998</c:v>
                </c:pt>
                <c:pt idx="18">
                  <c:v>0.52113520000000002</c:v>
                </c:pt>
                <c:pt idx="19">
                  <c:v>0.48437680000000005</c:v>
                </c:pt>
                <c:pt idx="20">
                  <c:v>0.4644432</c:v>
                </c:pt>
                <c:pt idx="21">
                  <c:v>0.46270559999999999</c:v>
                </c:pt>
                <c:pt idx="22">
                  <c:v>0.47237680000000004</c:v>
                </c:pt>
                <c:pt idx="23">
                  <c:v>0.47138560000000002</c:v>
                </c:pt>
                <c:pt idx="24">
                  <c:v>0.4768096</c:v>
                </c:pt>
                <c:pt idx="25">
                  <c:v>0.45265840000000002</c:v>
                </c:pt>
                <c:pt idx="26">
                  <c:v>0.4563432</c:v>
                </c:pt>
                <c:pt idx="27">
                  <c:v>0.44798000000000004</c:v>
                </c:pt>
                <c:pt idx="28">
                  <c:v>0.43789520000000004</c:v>
                </c:pt>
                <c:pt idx="29">
                  <c:v>0.4577736</c:v>
                </c:pt>
                <c:pt idx="30">
                  <c:v>0.48582000000000003</c:v>
                </c:pt>
                <c:pt idx="31">
                  <c:v>0.45841280000000001</c:v>
                </c:pt>
                <c:pt idx="32">
                  <c:v>0.38793040000000001</c:v>
                </c:pt>
                <c:pt idx="33">
                  <c:v>0.41257840000000001</c:v>
                </c:pt>
                <c:pt idx="34">
                  <c:v>0.42156560000000004</c:v>
                </c:pt>
                <c:pt idx="35">
                  <c:v>0.42710160000000003</c:v>
                </c:pt>
                <c:pt idx="36">
                  <c:v>0.42070320000000005</c:v>
                </c:pt>
                <c:pt idx="37">
                  <c:v>0.41089600000000004</c:v>
                </c:pt>
                <c:pt idx="38">
                  <c:v>0.41279360000000004</c:v>
                </c:pt>
                <c:pt idx="39">
                  <c:v>0.40909520000000005</c:v>
                </c:pt>
                <c:pt idx="40">
                  <c:v>0.42978320000000003</c:v>
                </c:pt>
                <c:pt idx="41">
                  <c:v>0.41316400000000003</c:v>
                </c:pt>
                <c:pt idx="42">
                  <c:v>0.39306880000000005</c:v>
                </c:pt>
                <c:pt idx="43">
                  <c:v>0.39428640000000004</c:v>
                </c:pt>
                <c:pt idx="44">
                  <c:v>0.38812480000000005</c:v>
                </c:pt>
                <c:pt idx="45">
                  <c:v>0.38882320000000004</c:v>
                </c:pt>
                <c:pt idx="46">
                  <c:v>0.38753120000000002</c:v>
                </c:pt>
                <c:pt idx="47">
                  <c:v>0.39349119999999999</c:v>
                </c:pt>
                <c:pt idx="48">
                  <c:v>0.41091280000000002</c:v>
                </c:pt>
                <c:pt idx="49">
                  <c:v>0.42630079999999998</c:v>
                </c:pt>
                <c:pt idx="50">
                  <c:v>0.43812079999999998</c:v>
                </c:pt>
                <c:pt idx="51">
                  <c:v>0.42167520000000003</c:v>
                </c:pt>
                <c:pt idx="52">
                  <c:v>0.42599120000000001</c:v>
                </c:pt>
                <c:pt idx="53">
                  <c:v>0.4322144</c:v>
                </c:pt>
                <c:pt idx="54">
                  <c:v>0.43559520000000002</c:v>
                </c:pt>
                <c:pt idx="55">
                  <c:v>0.43888000000000005</c:v>
                </c:pt>
                <c:pt idx="56">
                  <c:v>0.42696720000000005</c:v>
                </c:pt>
                <c:pt idx="57">
                  <c:v>0.43248640000000005</c:v>
                </c:pt>
                <c:pt idx="58">
                  <c:v>0.43178640000000001</c:v>
                </c:pt>
                <c:pt idx="59">
                  <c:v>0.43178400000000006</c:v>
                </c:pt>
                <c:pt idx="60">
                  <c:v>0.4382704</c:v>
                </c:pt>
                <c:pt idx="61">
                  <c:v>0.43290960000000001</c:v>
                </c:pt>
                <c:pt idx="62">
                  <c:v>0.42064400000000002</c:v>
                </c:pt>
                <c:pt idx="63">
                  <c:v>0.40864240000000002</c:v>
                </c:pt>
                <c:pt idx="64">
                  <c:v>0.41641120000000004</c:v>
                </c:pt>
                <c:pt idx="65">
                  <c:v>0.42290160000000004</c:v>
                </c:pt>
                <c:pt idx="66">
                  <c:v>0.42803440000000004</c:v>
                </c:pt>
                <c:pt idx="67">
                  <c:v>0.42469679999999999</c:v>
                </c:pt>
                <c:pt idx="68">
                  <c:v>0.42851680000000003</c:v>
                </c:pt>
                <c:pt idx="69">
                  <c:v>0.44915600000000006</c:v>
                </c:pt>
                <c:pt idx="70">
                  <c:v>0.44298400000000004</c:v>
                </c:pt>
              </c:numCache>
            </c:numRef>
          </c:xVal>
          <c:yVal>
            <c:numRef>
              <c:f>Statistica!$AJ$132:$AJ$202</c:f>
              <c:numCache>
                <c:formatCode>General</c:formatCode>
                <c:ptCount val="71"/>
                <c:pt idx="0">
                  <c:v>4.3754080000000002</c:v>
                </c:pt>
                <c:pt idx="1">
                  <c:v>4.5059639999999996</c:v>
                </c:pt>
                <c:pt idx="2">
                  <c:v>4.2148330000000005</c:v>
                </c:pt>
                <c:pt idx="3">
                  <c:v>4.3079369999999999</c:v>
                </c:pt>
                <c:pt idx="4">
                  <c:v>4.1557750000000002</c:v>
                </c:pt>
                <c:pt idx="5">
                  <c:v>4.37575</c:v>
                </c:pt>
                <c:pt idx="6">
                  <c:v>3.9994700000000005</c:v>
                </c:pt>
                <c:pt idx="7">
                  <c:v>4.3252950000000006</c:v>
                </c:pt>
                <c:pt idx="8">
                  <c:v>3.9890990000000004</c:v>
                </c:pt>
                <c:pt idx="9">
                  <c:v>4.3552270000000002</c:v>
                </c:pt>
                <c:pt idx="10">
                  <c:v>4.5321959999999999</c:v>
                </c:pt>
                <c:pt idx="11">
                  <c:v>4.2700079999999998</c:v>
                </c:pt>
                <c:pt idx="12">
                  <c:v>4.1519250000000003</c:v>
                </c:pt>
                <c:pt idx="13">
                  <c:v>3.7589990000000002</c:v>
                </c:pt>
                <c:pt idx="14">
                  <c:v>3.7400770000000003</c:v>
                </c:pt>
                <c:pt idx="15">
                  <c:v>3.7862710000000002</c:v>
                </c:pt>
                <c:pt idx="16">
                  <c:v>3.9377899999999997</c:v>
                </c:pt>
                <c:pt idx="17">
                  <c:v>4.1212179999999998</c:v>
                </c:pt>
                <c:pt idx="18">
                  <c:v>4.0296080000000005</c:v>
                </c:pt>
                <c:pt idx="19">
                  <c:v>4.4259740000000001</c:v>
                </c:pt>
                <c:pt idx="20">
                  <c:v>4.1478110000000008</c:v>
                </c:pt>
                <c:pt idx="21">
                  <c:v>3.809107</c:v>
                </c:pt>
                <c:pt idx="22">
                  <c:v>4.1075500000000007</c:v>
                </c:pt>
                <c:pt idx="23">
                  <c:v>4.2765839999999997</c:v>
                </c:pt>
                <c:pt idx="24">
                  <c:v>4.2213840000000005</c:v>
                </c:pt>
                <c:pt idx="25">
                  <c:v>4.0429469999999998</c:v>
                </c:pt>
                <c:pt idx="26">
                  <c:v>4.026294</c:v>
                </c:pt>
                <c:pt idx="27">
                  <c:v>4.1262179999999997</c:v>
                </c:pt>
                <c:pt idx="28">
                  <c:v>3.9706840000000003</c:v>
                </c:pt>
                <c:pt idx="29">
                  <c:v>3.8892080000000009</c:v>
                </c:pt>
                <c:pt idx="30">
                  <c:v>3.8621059999999998</c:v>
                </c:pt>
                <c:pt idx="31">
                  <c:v>3.8863940000000001</c:v>
                </c:pt>
                <c:pt idx="32">
                  <c:v>3.8439870000000003</c:v>
                </c:pt>
                <c:pt idx="33">
                  <c:v>4.0108649999999999</c:v>
                </c:pt>
                <c:pt idx="34">
                  <c:v>4.1441819999999998</c:v>
                </c:pt>
                <c:pt idx="35">
                  <c:v>3.9064769999999998</c:v>
                </c:pt>
                <c:pt idx="36">
                  <c:v>3.7432129999999999</c:v>
                </c:pt>
                <c:pt idx="37">
                  <c:v>3.6121760000000007</c:v>
                </c:pt>
                <c:pt idx="38">
                  <c:v>3.5023249999999999</c:v>
                </c:pt>
                <c:pt idx="39">
                  <c:v>3.5217890000000001</c:v>
                </c:pt>
                <c:pt idx="40">
                  <c:v>3.575272</c:v>
                </c:pt>
                <c:pt idx="41">
                  <c:v>3.543418</c:v>
                </c:pt>
                <c:pt idx="42">
                  <c:v>3.3846100000000003</c:v>
                </c:pt>
                <c:pt idx="43">
                  <c:v>3.3066760000000004</c:v>
                </c:pt>
                <c:pt idx="44">
                  <c:v>3.031282</c:v>
                </c:pt>
                <c:pt idx="45">
                  <c:v>3.024591</c:v>
                </c:pt>
                <c:pt idx="46">
                  <c:v>3.5856840000000005</c:v>
                </c:pt>
                <c:pt idx="47">
                  <c:v>3.5207660000000001</c:v>
                </c:pt>
                <c:pt idx="48">
                  <c:v>3.7041940000000002</c:v>
                </c:pt>
                <c:pt idx="49">
                  <c:v>4.1293389999999999</c:v>
                </c:pt>
                <c:pt idx="50">
                  <c:v>3.9381430000000002</c:v>
                </c:pt>
                <c:pt idx="51">
                  <c:v>3.9587960000000004</c:v>
                </c:pt>
                <c:pt idx="52">
                  <c:v>3.8432430000000002</c:v>
                </c:pt>
                <c:pt idx="53">
                  <c:v>3.8197280000000005</c:v>
                </c:pt>
                <c:pt idx="54">
                  <c:v>3.8138930000000002</c:v>
                </c:pt>
                <c:pt idx="55">
                  <c:v>3.9112560000000007</c:v>
                </c:pt>
                <c:pt idx="56">
                  <c:v>3.8638280000000007</c:v>
                </c:pt>
                <c:pt idx="57">
                  <c:v>3.7325110000000006</c:v>
                </c:pt>
                <c:pt idx="58">
                  <c:v>3.7163410000000008</c:v>
                </c:pt>
                <c:pt idx="59">
                  <c:v>3.8163990000000005</c:v>
                </c:pt>
                <c:pt idx="60">
                  <c:v>3.8887020000000003</c:v>
                </c:pt>
                <c:pt idx="61">
                  <c:v>3.9077669999999998</c:v>
                </c:pt>
                <c:pt idx="62">
                  <c:v>3.5297710000000002</c:v>
                </c:pt>
                <c:pt idx="63">
                  <c:v>3.3262290000000005</c:v>
                </c:pt>
                <c:pt idx="64">
                  <c:v>3.6245000000000003</c:v>
                </c:pt>
                <c:pt idx="65">
                  <c:v>3.6847520000000005</c:v>
                </c:pt>
                <c:pt idx="66">
                  <c:v>3.8261410000000007</c:v>
                </c:pt>
                <c:pt idx="67">
                  <c:v>3.7760740000000004</c:v>
                </c:pt>
                <c:pt idx="68">
                  <c:v>3.6063280000000004</c:v>
                </c:pt>
                <c:pt idx="69">
                  <c:v>4.0280180000000003</c:v>
                </c:pt>
                <c:pt idx="70">
                  <c:v>4.0242940000000003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83-4169-957C-474179FB7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27072"/>
        <c:axId val="121428608"/>
      </c:scatterChart>
      <c:valAx>
        <c:axId val="121427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1428608"/>
        <c:crosses val="autoZero"/>
        <c:crossBetween val="midCat"/>
      </c:valAx>
      <c:valAx>
        <c:axId val="12142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1427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Zn/Al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Statistica!$AO$2:$AO$130</c:f>
              <c:numCache>
                <c:formatCode>General</c:formatCode>
                <c:ptCount val="129"/>
                <c:pt idx="0">
                  <c:v>191.15403999999998</c:v>
                </c:pt>
                <c:pt idx="1">
                  <c:v>178.60631499999997</c:v>
                </c:pt>
                <c:pt idx="2">
                  <c:v>249.98331249999998</c:v>
                </c:pt>
                <c:pt idx="3">
                  <c:v>237.29934249999997</c:v>
                </c:pt>
                <c:pt idx="4">
                  <c:v>217.78554249999999</c:v>
                </c:pt>
                <c:pt idx="5">
                  <c:v>248.62086249999999</c:v>
                </c:pt>
                <c:pt idx="6">
                  <c:v>196.47199000000001</c:v>
                </c:pt>
                <c:pt idx="7">
                  <c:v>196.08523</c:v>
                </c:pt>
                <c:pt idx="8">
                  <c:v>156.02041</c:v>
                </c:pt>
                <c:pt idx="9">
                  <c:v>285.17407749999995</c:v>
                </c:pt>
                <c:pt idx="10">
                  <c:v>181.09168749999998</c:v>
                </c:pt>
                <c:pt idx="11">
                  <c:v>209.98221999999998</c:v>
                </c:pt>
                <c:pt idx="12">
                  <c:v>203.57211249999997</c:v>
                </c:pt>
                <c:pt idx="13">
                  <c:v>222.73211499999999</c:v>
                </c:pt>
                <c:pt idx="14">
                  <c:v>245.25868749999998</c:v>
                </c:pt>
                <c:pt idx="15">
                  <c:v>237.8047675</c:v>
                </c:pt>
                <c:pt idx="16">
                  <c:v>231.4100425</c:v>
                </c:pt>
                <c:pt idx="17">
                  <c:v>248.71974999999998</c:v>
                </c:pt>
                <c:pt idx="18">
                  <c:v>342.52223499999997</c:v>
                </c:pt>
                <c:pt idx="19">
                  <c:v>278.93757249999999</c:v>
                </c:pt>
                <c:pt idx="20">
                  <c:v>183.77263749999997</c:v>
                </c:pt>
                <c:pt idx="21">
                  <c:v>219.93030249999998</c:v>
                </c:pt>
                <c:pt idx="22">
                  <c:v>226.56235749999999</c:v>
                </c:pt>
                <c:pt idx="23">
                  <c:v>227.77318</c:v>
                </c:pt>
                <c:pt idx="24">
                  <c:v>223.02658</c:v>
                </c:pt>
                <c:pt idx="25">
                  <c:v>235.14798999999996</c:v>
                </c:pt>
                <c:pt idx="26">
                  <c:v>237.27516999999997</c:v>
                </c:pt>
                <c:pt idx="27">
                  <c:v>262.48049500000002</c:v>
                </c:pt>
                <c:pt idx="28">
                  <c:v>290.65024749999998</c:v>
                </c:pt>
                <c:pt idx="29">
                  <c:v>264.97465749999998</c:v>
                </c:pt>
                <c:pt idx="30">
                  <c:v>264.3329875</c:v>
                </c:pt>
                <c:pt idx="31">
                  <c:v>296.71754499999997</c:v>
                </c:pt>
                <c:pt idx="32">
                  <c:v>272.89224999999999</c:v>
                </c:pt>
                <c:pt idx="33">
                  <c:v>249.10650999999999</c:v>
                </c:pt>
                <c:pt idx="34">
                  <c:v>251.44464999999997</c:v>
                </c:pt>
                <c:pt idx="35">
                  <c:v>256.18245999999999</c:v>
                </c:pt>
                <c:pt idx="36">
                  <c:v>264.97465749999998</c:v>
                </c:pt>
                <c:pt idx="37">
                  <c:v>272.35166500000003</c:v>
                </c:pt>
                <c:pt idx="38">
                  <c:v>225.98221749999999</c:v>
                </c:pt>
                <c:pt idx="39">
                  <c:v>212.41265499999997</c:v>
                </c:pt>
                <c:pt idx="40">
                  <c:v>234.91725249999996</c:v>
                </c:pt>
                <c:pt idx="41">
                  <c:v>197.7399475</c:v>
                </c:pt>
                <c:pt idx="42">
                  <c:v>212.15115249999997</c:v>
                </c:pt>
                <c:pt idx="43">
                  <c:v>185.54162499999998</c:v>
                </c:pt>
                <c:pt idx="44">
                  <c:v>207.094705</c:v>
                </c:pt>
                <c:pt idx="45">
                  <c:v>239.45728749999998</c:v>
                </c:pt>
                <c:pt idx="46">
                  <c:v>233.869045</c:v>
                </c:pt>
                <c:pt idx="47">
                  <c:v>185.78774499999997</c:v>
                </c:pt>
                <c:pt idx="48">
                  <c:v>191.92975749999997</c:v>
                </c:pt>
                <c:pt idx="49">
                  <c:v>184.79886999999999</c:v>
                </c:pt>
                <c:pt idx="50">
                  <c:v>172.20719499999998</c:v>
                </c:pt>
                <c:pt idx="51">
                  <c:v>226.55576499999998</c:v>
                </c:pt>
                <c:pt idx="52">
                  <c:v>305.55808749999994</c:v>
                </c:pt>
                <c:pt idx="53">
                  <c:v>290.56454499999995</c:v>
                </c:pt>
                <c:pt idx="54">
                  <c:v>289.9866025</c:v>
                </c:pt>
                <c:pt idx="55">
                  <c:v>214.16625999999997</c:v>
                </c:pt>
                <c:pt idx="56">
                  <c:v>172.26872499999999</c:v>
                </c:pt>
                <c:pt idx="57">
                  <c:v>160.10556249999996</c:v>
                </c:pt>
                <c:pt idx="58">
                  <c:v>187.86877749999999</c:v>
                </c:pt>
                <c:pt idx="59">
                  <c:v>207.58914249999998</c:v>
                </c:pt>
                <c:pt idx="60">
                  <c:v>174.83100999999999</c:v>
                </c:pt>
                <c:pt idx="61">
                  <c:v>183.20568249999999</c:v>
                </c:pt>
                <c:pt idx="62">
                  <c:v>183.59683749999996</c:v>
                </c:pt>
                <c:pt idx="63">
                  <c:v>182.55302499999999</c:v>
                </c:pt>
                <c:pt idx="64">
                  <c:v>172.233565</c:v>
                </c:pt>
                <c:pt idx="65">
                  <c:v>189.13453749999999</c:v>
                </c:pt>
                <c:pt idx="66">
                  <c:v>215.80999</c:v>
                </c:pt>
                <c:pt idx="67">
                  <c:v>182.87166249999999</c:v>
                </c:pt>
                <c:pt idx="68">
                  <c:v>254.8178125</c:v>
                </c:pt>
                <c:pt idx="69">
                  <c:v>257.43943000000002</c:v>
                </c:pt>
                <c:pt idx="70">
                  <c:v>255.29247249999997</c:v>
                </c:pt>
                <c:pt idx="71">
                  <c:v>217.28011749999999</c:v>
                </c:pt>
                <c:pt idx="72">
                  <c:v>401.46138249999996</c:v>
                </c:pt>
                <c:pt idx="73">
                  <c:v>191.02438749999999</c:v>
                </c:pt>
                <c:pt idx="74">
                  <c:v>217.78993749999998</c:v>
                </c:pt>
                <c:pt idx="75">
                  <c:v>187.3281925</c:v>
                </c:pt>
                <c:pt idx="76">
                  <c:v>182.9068225</c:v>
                </c:pt>
                <c:pt idx="77">
                  <c:v>203.30181999999996</c:v>
                </c:pt>
                <c:pt idx="78">
                  <c:v>158.83320999999998</c:v>
                </c:pt>
                <c:pt idx="79">
                  <c:v>225.22627749999998</c:v>
                </c:pt>
                <c:pt idx="80">
                  <c:v>152.29344999999998</c:v>
                </c:pt>
                <c:pt idx="81">
                  <c:v>221.22462999999999</c:v>
                </c:pt>
                <c:pt idx="82">
                  <c:v>188.82908499999996</c:v>
                </c:pt>
                <c:pt idx="83">
                  <c:v>245.66742249999999</c:v>
                </c:pt>
                <c:pt idx="84">
                  <c:v>290.11845249999999</c:v>
                </c:pt>
                <c:pt idx="85">
                  <c:v>336.67688499999997</c:v>
                </c:pt>
                <c:pt idx="86">
                  <c:v>427.55889250000001</c:v>
                </c:pt>
                <c:pt idx="87">
                  <c:v>375.67591749999997</c:v>
                </c:pt>
                <c:pt idx="88">
                  <c:v>348.27968499999997</c:v>
                </c:pt>
                <c:pt idx="89">
                  <c:v>335.10127749999998</c:v>
                </c:pt>
                <c:pt idx="90">
                  <c:v>302.782645</c:v>
                </c:pt>
                <c:pt idx="91">
                  <c:v>252.17861499999998</c:v>
                </c:pt>
                <c:pt idx="92">
                  <c:v>291.20841249999995</c:v>
                </c:pt>
                <c:pt idx="93">
                  <c:v>209.06586249999998</c:v>
                </c:pt>
                <c:pt idx="94">
                  <c:v>258.76671999999996</c:v>
                </c:pt>
                <c:pt idx="95">
                  <c:v>218.46896499999997</c:v>
                </c:pt>
                <c:pt idx="96">
                  <c:v>245.33779749999997</c:v>
                </c:pt>
                <c:pt idx="97">
                  <c:v>287.70339999999999</c:v>
                </c:pt>
                <c:pt idx="98">
                  <c:v>280.43626749999999</c:v>
                </c:pt>
                <c:pt idx="99">
                  <c:v>282.22942749999993</c:v>
                </c:pt>
                <c:pt idx="100">
                  <c:v>309.01695249999995</c:v>
                </c:pt>
                <c:pt idx="101">
                  <c:v>312.88455249999998</c:v>
                </c:pt>
                <c:pt idx="102">
                  <c:v>280.51317999999998</c:v>
                </c:pt>
                <c:pt idx="103">
                  <c:v>273.23505999999998</c:v>
                </c:pt>
                <c:pt idx="104">
                  <c:v>234.27777999999998</c:v>
                </c:pt>
                <c:pt idx="105">
                  <c:v>289.83057999999994</c:v>
                </c:pt>
                <c:pt idx="106">
                  <c:v>284.34342249999997</c:v>
                </c:pt>
                <c:pt idx="107">
                  <c:v>256.83731499999999</c:v>
                </c:pt>
                <c:pt idx="108">
                  <c:v>279.54628000000002</c:v>
                </c:pt>
                <c:pt idx="109">
                  <c:v>225.90090999999998</c:v>
                </c:pt>
                <c:pt idx="110">
                  <c:v>228.61921749999996</c:v>
                </c:pt>
                <c:pt idx="111">
                  <c:v>231.53749749999997</c:v>
                </c:pt>
                <c:pt idx="112">
                  <c:v>323.21060499999999</c:v>
                </c:pt>
                <c:pt idx="113">
                  <c:v>317.33668749999998</c:v>
                </c:pt>
                <c:pt idx="114">
                  <c:v>226.72057749999999</c:v>
                </c:pt>
                <c:pt idx="115">
                  <c:v>186.52170999999998</c:v>
                </c:pt>
                <c:pt idx="116">
                  <c:v>169.78554999999997</c:v>
                </c:pt>
                <c:pt idx="117">
                  <c:v>205.00927749999997</c:v>
                </c:pt>
                <c:pt idx="118">
                  <c:v>178.73816499999998</c:v>
                </c:pt>
                <c:pt idx="119">
                  <c:v>171.20293749999999</c:v>
                </c:pt>
                <c:pt idx="120">
                  <c:v>251.80064499999997</c:v>
                </c:pt>
                <c:pt idx="121">
                  <c:v>204.29508999999999</c:v>
                </c:pt>
                <c:pt idx="122">
                  <c:v>211.60177749999997</c:v>
                </c:pt>
                <c:pt idx="123">
                  <c:v>168.78349</c:v>
                </c:pt>
                <c:pt idx="124">
                  <c:v>151.24524249999999</c:v>
                </c:pt>
                <c:pt idx="125">
                  <c:v>147.97975749999998</c:v>
                </c:pt>
                <c:pt idx="126">
                  <c:v>139.09965999999997</c:v>
                </c:pt>
                <c:pt idx="127">
                  <c:v>138.8887</c:v>
                </c:pt>
                <c:pt idx="128">
                  <c:v>141.76083249999999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34-4F6E-9B96-ED74864E1F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Statistica!$AO$132:$AO$202</c:f>
              <c:numCache>
                <c:formatCode>General</c:formatCode>
                <c:ptCount val="71"/>
                <c:pt idx="0">
                  <c:v>291.92479749999995</c:v>
                </c:pt>
                <c:pt idx="1">
                  <c:v>314.65353999999996</c:v>
                </c:pt>
                <c:pt idx="2">
                  <c:v>276.71370249999995</c:v>
                </c:pt>
                <c:pt idx="3">
                  <c:v>272.17806250000001</c:v>
                </c:pt>
                <c:pt idx="4">
                  <c:v>299.13918999999999</c:v>
                </c:pt>
                <c:pt idx="5">
                  <c:v>356.67852999999997</c:v>
                </c:pt>
                <c:pt idx="6">
                  <c:v>404.02586499999995</c:v>
                </c:pt>
                <c:pt idx="7">
                  <c:v>477.10592499999996</c:v>
                </c:pt>
                <c:pt idx="8">
                  <c:v>260.67634750000002</c:v>
                </c:pt>
                <c:pt idx="9">
                  <c:v>246.69585249999997</c:v>
                </c:pt>
                <c:pt idx="10">
                  <c:v>281.42074749999995</c:v>
                </c:pt>
                <c:pt idx="11">
                  <c:v>285.09496749999994</c:v>
                </c:pt>
                <c:pt idx="12">
                  <c:v>329.13945999999999</c:v>
                </c:pt>
                <c:pt idx="13">
                  <c:v>275.55342250000001</c:v>
                </c:pt>
                <c:pt idx="14">
                  <c:v>349.41359499999999</c:v>
                </c:pt>
                <c:pt idx="15">
                  <c:v>356.67852999999997</c:v>
                </c:pt>
                <c:pt idx="16">
                  <c:v>346.97656749999993</c:v>
                </c:pt>
                <c:pt idx="17">
                  <c:v>322.93371999999994</c:v>
                </c:pt>
                <c:pt idx="18">
                  <c:v>372.37307499999997</c:v>
                </c:pt>
                <c:pt idx="19">
                  <c:v>383.46605499999998</c:v>
                </c:pt>
                <c:pt idx="20">
                  <c:v>294.77275749999995</c:v>
                </c:pt>
                <c:pt idx="21">
                  <c:v>196.06984749999998</c:v>
                </c:pt>
                <c:pt idx="22">
                  <c:v>267.38531499999999</c:v>
                </c:pt>
                <c:pt idx="23">
                  <c:v>258.83923749999997</c:v>
                </c:pt>
                <c:pt idx="24">
                  <c:v>280.1154325</c:v>
                </c:pt>
                <c:pt idx="25">
                  <c:v>280.36594749999995</c:v>
                </c:pt>
                <c:pt idx="26">
                  <c:v>266.1481225</c:v>
                </c:pt>
                <c:pt idx="27">
                  <c:v>289.75366750000001</c:v>
                </c:pt>
                <c:pt idx="28">
                  <c:v>296.11323249999998</c:v>
                </c:pt>
                <c:pt idx="29">
                  <c:v>283.374325</c:v>
                </c:pt>
                <c:pt idx="30">
                  <c:v>336.35385249999996</c:v>
                </c:pt>
                <c:pt idx="31">
                  <c:v>330.73924</c:v>
                </c:pt>
                <c:pt idx="32">
                  <c:v>232.86698499999997</c:v>
                </c:pt>
                <c:pt idx="33">
                  <c:v>271.19577999999996</c:v>
                </c:pt>
                <c:pt idx="34">
                  <c:v>286.14976749999994</c:v>
                </c:pt>
                <c:pt idx="35">
                  <c:v>263.15292999999997</c:v>
                </c:pt>
                <c:pt idx="36">
                  <c:v>277.81245249999995</c:v>
                </c:pt>
                <c:pt idx="37">
                  <c:v>274.17119499999995</c:v>
                </c:pt>
                <c:pt idx="38">
                  <c:v>283.83579999999995</c:v>
                </c:pt>
                <c:pt idx="39">
                  <c:v>296.95267749999999</c:v>
                </c:pt>
                <c:pt idx="40">
                  <c:v>316.34121999999996</c:v>
                </c:pt>
                <c:pt idx="41">
                  <c:v>297.36800499999998</c:v>
                </c:pt>
                <c:pt idx="42">
                  <c:v>246.14647749999997</c:v>
                </c:pt>
                <c:pt idx="43">
                  <c:v>237.47953749999999</c:v>
                </c:pt>
                <c:pt idx="44">
                  <c:v>228.31156749999997</c:v>
                </c:pt>
                <c:pt idx="45">
                  <c:v>230.58378249999998</c:v>
                </c:pt>
                <c:pt idx="46">
                  <c:v>242.1821875</c:v>
                </c:pt>
                <c:pt idx="47">
                  <c:v>264.66920499999998</c:v>
                </c:pt>
                <c:pt idx="48">
                  <c:v>266.06681500000002</c:v>
                </c:pt>
                <c:pt idx="49">
                  <c:v>253.19825499999996</c:v>
                </c:pt>
                <c:pt idx="50">
                  <c:v>276.79281249999997</c:v>
                </c:pt>
                <c:pt idx="51">
                  <c:v>271.30125999999996</c:v>
                </c:pt>
                <c:pt idx="52">
                  <c:v>263.87590749999998</c:v>
                </c:pt>
                <c:pt idx="53">
                  <c:v>266.3810575</c:v>
                </c:pt>
                <c:pt idx="54">
                  <c:v>275.71823499999999</c:v>
                </c:pt>
                <c:pt idx="55">
                  <c:v>284.73018249999996</c:v>
                </c:pt>
                <c:pt idx="56">
                  <c:v>288.54504250000002</c:v>
                </c:pt>
                <c:pt idx="57">
                  <c:v>294.95954499999999</c:v>
                </c:pt>
                <c:pt idx="58">
                  <c:v>296.64283</c:v>
                </c:pt>
                <c:pt idx="59">
                  <c:v>299.79404499999998</c:v>
                </c:pt>
                <c:pt idx="60">
                  <c:v>324.81917499999997</c:v>
                </c:pt>
                <c:pt idx="61">
                  <c:v>301.29933249999999</c:v>
                </c:pt>
                <c:pt idx="62">
                  <c:v>213.91134999999997</c:v>
                </c:pt>
                <c:pt idx="63">
                  <c:v>226.7996875</c:v>
                </c:pt>
                <c:pt idx="64">
                  <c:v>262.00144</c:v>
                </c:pt>
                <c:pt idx="65">
                  <c:v>257.40427</c:v>
                </c:pt>
                <c:pt idx="66">
                  <c:v>277.889365</c:v>
                </c:pt>
                <c:pt idx="67">
                  <c:v>262.92219249999994</c:v>
                </c:pt>
                <c:pt idx="68">
                  <c:v>204.56098749999998</c:v>
                </c:pt>
                <c:pt idx="69">
                  <c:v>207.61111750000001</c:v>
                </c:pt>
                <c:pt idx="70">
                  <c:v>257.05926249999999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34-4F6E-9B96-ED74864E1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596608"/>
        <c:axId val="124598144"/>
      </c:scatterChart>
      <c:valAx>
        <c:axId val="12459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98144"/>
        <c:crosses val="autoZero"/>
        <c:crossBetween val="midCat"/>
      </c:valAx>
      <c:valAx>
        <c:axId val="124598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4596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Pb/Al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6.9330129689671144E-2"/>
                  <c:y val="0.28607894270450918"/>
                </c:manualLayout>
              </c:layout>
              <c:numFmt formatCode="General" sourceLinked="0"/>
            </c:trendlineLbl>
          </c:trendline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Statistica!$AR$2:$AR$130</c:f>
              <c:numCache>
                <c:formatCode>General</c:formatCode>
                <c:ptCount val="129"/>
                <c:pt idx="0">
                  <c:v>49.984171199999999</c:v>
                </c:pt>
                <c:pt idx="1">
                  <c:v>48.753643199999999</c:v>
                </c:pt>
                <c:pt idx="2">
                  <c:v>47.590952000000001</c:v>
                </c:pt>
                <c:pt idx="3">
                  <c:v>45.925006400000001</c:v>
                </c:pt>
                <c:pt idx="4">
                  <c:v>46.691719999999997</c:v>
                </c:pt>
                <c:pt idx="5">
                  <c:v>47.299095999999999</c:v>
                </c:pt>
                <c:pt idx="6">
                  <c:v>48.616391999999998</c:v>
                </c:pt>
                <c:pt idx="7">
                  <c:v>47.460011199999997</c:v>
                </c:pt>
                <c:pt idx="8">
                  <c:v>44.159672</c:v>
                </c:pt>
                <c:pt idx="9">
                  <c:v>46.186887999999996</c:v>
                </c:pt>
                <c:pt idx="10">
                  <c:v>50.847118399999999</c:v>
                </c:pt>
                <c:pt idx="11">
                  <c:v>49.813790400000002</c:v>
                </c:pt>
                <c:pt idx="12">
                  <c:v>49.995214399999995</c:v>
                </c:pt>
                <c:pt idx="13">
                  <c:v>47.784996800000002</c:v>
                </c:pt>
                <c:pt idx="14">
                  <c:v>48.315070399999996</c:v>
                </c:pt>
                <c:pt idx="15">
                  <c:v>49.9226448</c:v>
                </c:pt>
                <c:pt idx="16">
                  <c:v>48.471252799999995</c:v>
                </c:pt>
                <c:pt idx="17">
                  <c:v>52.901153600000001</c:v>
                </c:pt>
                <c:pt idx="18">
                  <c:v>50.447985599999996</c:v>
                </c:pt>
                <c:pt idx="19">
                  <c:v>50.476382399999999</c:v>
                </c:pt>
                <c:pt idx="20">
                  <c:v>46.508718399999992</c:v>
                </c:pt>
                <c:pt idx="21">
                  <c:v>51.6106768</c:v>
                </c:pt>
                <c:pt idx="22">
                  <c:v>51.732151999999999</c:v>
                </c:pt>
                <c:pt idx="23">
                  <c:v>52.882222399999996</c:v>
                </c:pt>
                <c:pt idx="24">
                  <c:v>52.7071088</c:v>
                </c:pt>
                <c:pt idx="25">
                  <c:v>54.248423999999993</c:v>
                </c:pt>
                <c:pt idx="26">
                  <c:v>54.475598399999996</c:v>
                </c:pt>
                <c:pt idx="27">
                  <c:v>56.384494399999994</c:v>
                </c:pt>
                <c:pt idx="28">
                  <c:v>60.472055999999995</c:v>
                </c:pt>
                <c:pt idx="29">
                  <c:v>60.110785599999993</c:v>
                </c:pt>
                <c:pt idx="30">
                  <c:v>59.482900799999996</c:v>
                </c:pt>
                <c:pt idx="31">
                  <c:v>61.855611199999998</c:v>
                </c:pt>
                <c:pt idx="32">
                  <c:v>61.358667199999999</c:v>
                </c:pt>
                <c:pt idx="33">
                  <c:v>49.673383999999999</c:v>
                </c:pt>
                <c:pt idx="34">
                  <c:v>55.702971199999993</c:v>
                </c:pt>
                <c:pt idx="35">
                  <c:v>58.6215312</c:v>
                </c:pt>
                <c:pt idx="36">
                  <c:v>58.908654399999996</c:v>
                </c:pt>
                <c:pt idx="37">
                  <c:v>54.802161599999998</c:v>
                </c:pt>
                <c:pt idx="38">
                  <c:v>54.942567999999994</c:v>
                </c:pt>
                <c:pt idx="39">
                  <c:v>54.451934399999999</c:v>
                </c:pt>
                <c:pt idx="40">
                  <c:v>53.988119999999995</c:v>
                </c:pt>
                <c:pt idx="41">
                  <c:v>50.780859199999995</c:v>
                </c:pt>
                <c:pt idx="42">
                  <c:v>51.6753584</c:v>
                </c:pt>
                <c:pt idx="43">
                  <c:v>48.004283199999996</c:v>
                </c:pt>
                <c:pt idx="44">
                  <c:v>48.693694399999998</c:v>
                </c:pt>
                <c:pt idx="45">
                  <c:v>51.724263999999998</c:v>
                </c:pt>
                <c:pt idx="46">
                  <c:v>50.580503999999991</c:v>
                </c:pt>
                <c:pt idx="47">
                  <c:v>48.980817599999995</c:v>
                </c:pt>
                <c:pt idx="48">
                  <c:v>47.826014399999998</c:v>
                </c:pt>
                <c:pt idx="49">
                  <c:v>48.682651199999995</c:v>
                </c:pt>
                <c:pt idx="50">
                  <c:v>46.726427199999996</c:v>
                </c:pt>
                <c:pt idx="51">
                  <c:v>52.273268799999997</c:v>
                </c:pt>
                <c:pt idx="52">
                  <c:v>52.984766399999998</c:v>
                </c:pt>
                <c:pt idx="53">
                  <c:v>55.229691199999991</c:v>
                </c:pt>
                <c:pt idx="54">
                  <c:v>55.081396799999993</c:v>
                </c:pt>
                <c:pt idx="55">
                  <c:v>52.778100799999997</c:v>
                </c:pt>
                <c:pt idx="56">
                  <c:v>44.541451199999997</c:v>
                </c:pt>
                <c:pt idx="57">
                  <c:v>48.427080000000004</c:v>
                </c:pt>
                <c:pt idx="58">
                  <c:v>49.398881599999996</c:v>
                </c:pt>
                <c:pt idx="59">
                  <c:v>50.339131199999997</c:v>
                </c:pt>
                <c:pt idx="60">
                  <c:v>49.089671999999993</c:v>
                </c:pt>
                <c:pt idx="61">
                  <c:v>49.373639999999995</c:v>
                </c:pt>
                <c:pt idx="62">
                  <c:v>48.775729599999998</c:v>
                </c:pt>
                <c:pt idx="63">
                  <c:v>48.499649599999998</c:v>
                </c:pt>
                <c:pt idx="64">
                  <c:v>45.710452799999999</c:v>
                </c:pt>
                <c:pt idx="65">
                  <c:v>49.7159792</c:v>
                </c:pt>
                <c:pt idx="66">
                  <c:v>50.676737599999996</c:v>
                </c:pt>
                <c:pt idx="67">
                  <c:v>47.185508799999994</c:v>
                </c:pt>
                <c:pt idx="68">
                  <c:v>52.973723199999995</c:v>
                </c:pt>
                <c:pt idx="69">
                  <c:v>52.451537599999995</c:v>
                </c:pt>
                <c:pt idx="70">
                  <c:v>52.803342399999998</c:v>
                </c:pt>
                <c:pt idx="71">
                  <c:v>50.235009599999998</c:v>
                </c:pt>
                <c:pt idx="72">
                  <c:v>48.299294399999994</c:v>
                </c:pt>
                <c:pt idx="73">
                  <c:v>43.5380976</c:v>
                </c:pt>
                <c:pt idx="74">
                  <c:v>50.264983999999998</c:v>
                </c:pt>
                <c:pt idx="75">
                  <c:v>49.192216000000002</c:v>
                </c:pt>
                <c:pt idx="76">
                  <c:v>49.320001599999998</c:v>
                </c:pt>
                <c:pt idx="77">
                  <c:v>46.147447999999997</c:v>
                </c:pt>
                <c:pt idx="78">
                  <c:v>39.007230399999997</c:v>
                </c:pt>
                <c:pt idx="79">
                  <c:v>47.400062399999996</c:v>
                </c:pt>
                <c:pt idx="80">
                  <c:v>38.234206399999998</c:v>
                </c:pt>
                <c:pt idx="81">
                  <c:v>49.5298224</c:v>
                </c:pt>
                <c:pt idx="82">
                  <c:v>41.4099152</c:v>
                </c:pt>
                <c:pt idx="83">
                  <c:v>49.416235199999996</c:v>
                </c:pt>
                <c:pt idx="84">
                  <c:v>53.341303999999994</c:v>
                </c:pt>
                <c:pt idx="85">
                  <c:v>55.406382399999998</c:v>
                </c:pt>
                <c:pt idx="86">
                  <c:v>60.904318399999994</c:v>
                </c:pt>
                <c:pt idx="87">
                  <c:v>59.856791999999999</c:v>
                </c:pt>
                <c:pt idx="88">
                  <c:v>61.618971199999997</c:v>
                </c:pt>
                <c:pt idx="89">
                  <c:v>48.925601599999993</c:v>
                </c:pt>
                <c:pt idx="90">
                  <c:v>53.3980976</c:v>
                </c:pt>
                <c:pt idx="91">
                  <c:v>55.202871999999999</c:v>
                </c:pt>
                <c:pt idx="92">
                  <c:v>47.3416912</c:v>
                </c:pt>
                <c:pt idx="93">
                  <c:v>46.832126399999993</c:v>
                </c:pt>
                <c:pt idx="94">
                  <c:v>50.891291199999998</c:v>
                </c:pt>
                <c:pt idx="95">
                  <c:v>50.468494399999997</c:v>
                </c:pt>
                <c:pt idx="96">
                  <c:v>51.443451199999998</c:v>
                </c:pt>
                <c:pt idx="97">
                  <c:v>50.501623999999993</c:v>
                </c:pt>
                <c:pt idx="98">
                  <c:v>57.446219199999994</c:v>
                </c:pt>
                <c:pt idx="99">
                  <c:v>54.914171199999998</c:v>
                </c:pt>
                <c:pt idx="100">
                  <c:v>49.427278399999992</c:v>
                </c:pt>
                <c:pt idx="101">
                  <c:v>46.286276799999996</c:v>
                </c:pt>
                <c:pt idx="102">
                  <c:v>45.648926399999993</c:v>
                </c:pt>
                <c:pt idx="103">
                  <c:v>50.223966399999995</c:v>
                </c:pt>
                <c:pt idx="104">
                  <c:v>38.134817599999998</c:v>
                </c:pt>
                <c:pt idx="105">
                  <c:v>56.906679999999994</c:v>
                </c:pt>
                <c:pt idx="106">
                  <c:v>53.270311999999997</c:v>
                </c:pt>
                <c:pt idx="107">
                  <c:v>48.043723200000002</c:v>
                </c:pt>
                <c:pt idx="108">
                  <c:v>52.003499199999993</c:v>
                </c:pt>
                <c:pt idx="109">
                  <c:v>48.780462399999998</c:v>
                </c:pt>
                <c:pt idx="110">
                  <c:v>48.8262128</c:v>
                </c:pt>
                <c:pt idx="111">
                  <c:v>49.818523200000001</c:v>
                </c:pt>
                <c:pt idx="112">
                  <c:v>55.674574399999997</c:v>
                </c:pt>
                <c:pt idx="113">
                  <c:v>59.025396799999996</c:v>
                </c:pt>
                <c:pt idx="114">
                  <c:v>49.946308799999997</c:v>
                </c:pt>
                <c:pt idx="115">
                  <c:v>48.045300799999993</c:v>
                </c:pt>
                <c:pt idx="116">
                  <c:v>42.798203199999996</c:v>
                </c:pt>
                <c:pt idx="117">
                  <c:v>51.072715199999998</c:v>
                </c:pt>
                <c:pt idx="118">
                  <c:v>49.329467199999996</c:v>
                </c:pt>
                <c:pt idx="119">
                  <c:v>41.6386672</c:v>
                </c:pt>
                <c:pt idx="120">
                  <c:v>56.581694400000003</c:v>
                </c:pt>
                <c:pt idx="121">
                  <c:v>50.632564799999997</c:v>
                </c:pt>
                <c:pt idx="122">
                  <c:v>52.539883199999998</c:v>
                </c:pt>
                <c:pt idx="123">
                  <c:v>48.138379200000003</c:v>
                </c:pt>
                <c:pt idx="124">
                  <c:v>42.055153599999997</c:v>
                </c:pt>
                <c:pt idx="125">
                  <c:v>44.027153599999991</c:v>
                </c:pt>
                <c:pt idx="126">
                  <c:v>44.853815999999995</c:v>
                </c:pt>
                <c:pt idx="127">
                  <c:v>47.149223999999997</c:v>
                </c:pt>
                <c:pt idx="128">
                  <c:v>42.747720000000001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71-4426-8380-624D3C4D2465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Statistica!$AR$132:$AR$202</c:f>
              <c:numCache>
                <c:formatCode>General</c:formatCode>
                <c:ptCount val="71"/>
                <c:pt idx="0">
                  <c:v>58.230286399999997</c:v>
                </c:pt>
                <c:pt idx="1">
                  <c:v>59.269924799999991</c:v>
                </c:pt>
                <c:pt idx="2">
                  <c:v>60.525694399999999</c:v>
                </c:pt>
                <c:pt idx="3">
                  <c:v>61.062078399999997</c:v>
                </c:pt>
                <c:pt idx="4">
                  <c:v>57.774360000000001</c:v>
                </c:pt>
                <c:pt idx="5">
                  <c:v>60.083966399999994</c:v>
                </c:pt>
                <c:pt idx="6">
                  <c:v>60.142337599999998</c:v>
                </c:pt>
                <c:pt idx="7">
                  <c:v>70.478772800000002</c:v>
                </c:pt>
                <c:pt idx="8">
                  <c:v>53.317639999999997</c:v>
                </c:pt>
                <c:pt idx="9">
                  <c:v>53.734126400000001</c:v>
                </c:pt>
                <c:pt idx="10">
                  <c:v>59.635928</c:v>
                </c:pt>
                <c:pt idx="11">
                  <c:v>57.831153599999993</c:v>
                </c:pt>
                <c:pt idx="12">
                  <c:v>61.185131200000001</c:v>
                </c:pt>
                <c:pt idx="13">
                  <c:v>55.035646399999997</c:v>
                </c:pt>
                <c:pt idx="14">
                  <c:v>56.652686399999993</c:v>
                </c:pt>
                <c:pt idx="15">
                  <c:v>57.577159999999999</c:v>
                </c:pt>
                <c:pt idx="16">
                  <c:v>57.047086399999998</c:v>
                </c:pt>
                <c:pt idx="17">
                  <c:v>57.157518400000001</c:v>
                </c:pt>
                <c:pt idx="18">
                  <c:v>59.014353599999993</c:v>
                </c:pt>
                <c:pt idx="19">
                  <c:v>60.950068799999997</c:v>
                </c:pt>
                <c:pt idx="20">
                  <c:v>52.626651199999998</c:v>
                </c:pt>
                <c:pt idx="21">
                  <c:v>49.269518399999995</c:v>
                </c:pt>
                <c:pt idx="22">
                  <c:v>52.759169599999993</c:v>
                </c:pt>
                <c:pt idx="23">
                  <c:v>53.052603199999993</c:v>
                </c:pt>
                <c:pt idx="24">
                  <c:v>54.799006399999996</c:v>
                </c:pt>
                <c:pt idx="25">
                  <c:v>54.0370256</c:v>
                </c:pt>
                <c:pt idx="26">
                  <c:v>54.204251200000002</c:v>
                </c:pt>
                <c:pt idx="27">
                  <c:v>55.939611200000002</c:v>
                </c:pt>
                <c:pt idx="28">
                  <c:v>54.551323199999999</c:v>
                </c:pt>
                <c:pt idx="29">
                  <c:v>54.858955199999997</c:v>
                </c:pt>
                <c:pt idx="30">
                  <c:v>53.831937599999996</c:v>
                </c:pt>
                <c:pt idx="31">
                  <c:v>56.644798399999999</c:v>
                </c:pt>
                <c:pt idx="32">
                  <c:v>53.719927999999996</c:v>
                </c:pt>
                <c:pt idx="33">
                  <c:v>56.498081599999999</c:v>
                </c:pt>
                <c:pt idx="34">
                  <c:v>58.351761599999996</c:v>
                </c:pt>
                <c:pt idx="35">
                  <c:v>53.753057599999991</c:v>
                </c:pt>
                <c:pt idx="36">
                  <c:v>54.324148799999996</c:v>
                </c:pt>
                <c:pt idx="37">
                  <c:v>53.219828800000002</c:v>
                </c:pt>
                <c:pt idx="38">
                  <c:v>51.121620799999995</c:v>
                </c:pt>
                <c:pt idx="39">
                  <c:v>51.426097599999999</c:v>
                </c:pt>
                <c:pt idx="40">
                  <c:v>52.014542399999996</c:v>
                </c:pt>
                <c:pt idx="41">
                  <c:v>54.291019199999994</c:v>
                </c:pt>
                <c:pt idx="42">
                  <c:v>52.082379199999998</c:v>
                </c:pt>
                <c:pt idx="43">
                  <c:v>50.640452799999991</c:v>
                </c:pt>
                <c:pt idx="44">
                  <c:v>54.024404799999999</c:v>
                </c:pt>
                <c:pt idx="45">
                  <c:v>51.964059200000001</c:v>
                </c:pt>
                <c:pt idx="46">
                  <c:v>55.373252799999996</c:v>
                </c:pt>
                <c:pt idx="47">
                  <c:v>56.701591999999998</c:v>
                </c:pt>
                <c:pt idx="48">
                  <c:v>55.382718399999995</c:v>
                </c:pt>
                <c:pt idx="49">
                  <c:v>54.4124944</c:v>
                </c:pt>
                <c:pt idx="50">
                  <c:v>55.791316799999997</c:v>
                </c:pt>
                <c:pt idx="51">
                  <c:v>54.448779199999997</c:v>
                </c:pt>
                <c:pt idx="52">
                  <c:v>53.781454399999994</c:v>
                </c:pt>
                <c:pt idx="53">
                  <c:v>52.615607999999995</c:v>
                </c:pt>
                <c:pt idx="54">
                  <c:v>51.069559999999996</c:v>
                </c:pt>
                <c:pt idx="55">
                  <c:v>53.325527999999998</c:v>
                </c:pt>
                <c:pt idx="56">
                  <c:v>51.142129599999997</c:v>
                </c:pt>
                <c:pt idx="57">
                  <c:v>52.584055999999997</c:v>
                </c:pt>
                <c:pt idx="58">
                  <c:v>53.405985599999994</c:v>
                </c:pt>
                <c:pt idx="59">
                  <c:v>51.605944000000001</c:v>
                </c:pt>
                <c:pt idx="60">
                  <c:v>54.145879999999998</c:v>
                </c:pt>
                <c:pt idx="61">
                  <c:v>53.494331199999998</c:v>
                </c:pt>
                <c:pt idx="62">
                  <c:v>48.703159999999997</c:v>
                </c:pt>
                <c:pt idx="63">
                  <c:v>47.657211199999992</c:v>
                </c:pt>
                <c:pt idx="64">
                  <c:v>52.610875199999995</c:v>
                </c:pt>
                <c:pt idx="65">
                  <c:v>50.451140799999997</c:v>
                </c:pt>
                <c:pt idx="66">
                  <c:v>52.301665599999993</c:v>
                </c:pt>
                <c:pt idx="67">
                  <c:v>51.511287999999993</c:v>
                </c:pt>
                <c:pt idx="68">
                  <c:v>49.2411216</c:v>
                </c:pt>
                <c:pt idx="69">
                  <c:v>49.958929599999998</c:v>
                </c:pt>
                <c:pt idx="70">
                  <c:v>54.011783999999992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671-4426-8380-624D3C4D2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628992"/>
        <c:axId val="124630528"/>
      </c:scatterChart>
      <c:valAx>
        <c:axId val="12462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630528"/>
        <c:crosses val="autoZero"/>
        <c:crossBetween val="midCat"/>
      </c:valAx>
      <c:valAx>
        <c:axId val="124630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4628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Cu/Al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Statistica!$AN$2:$AN$130</c:f>
              <c:numCache>
                <c:formatCode>General</c:formatCode>
                <c:ptCount val="129"/>
                <c:pt idx="0">
                  <c:v>48.210399999999993</c:v>
                </c:pt>
                <c:pt idx="1">
                  <c:v>51.029718399999993</c:v>
                </c:pt>
                <c:pt idx="2">
                  <c:v>51.1600672</c:v>
                </c:pt>
                <c:pt idx="3">
                  <c:v>48.220911999999998</c:v>
                </c:pt>
                <c:pt idx="4">
                  <c:v>45.094643199999993</c:v>
                </c:pt>
                <c:pt idx="5">
                  <c:v>43.301295999999994</c:v>
                </c:pt>
                <c:pt idx="6">
                  <c:v>44.5290976</c:v>
                </c:pt>
                <c:pt idx="7">
                  <c:v>45.159817599999997</c:v>
                </c:pt>
                <c:pt idx="8">
                  <c:v>38.392191999999994</c:v>
                </c:pt>
                <c:pt idx="9">
                  <c:v>41.434364799999997</c:v>
                </c:pt>
                <c:pt idx="10">
                  <c:v>45.706441599999991</c:v>
                </c:pt>
                <c:pt idx="11">
                  <c:v>48.984083200000001</c:v>
                </c:pt>
                <c:pt idx="12">
                  <c:v>47.922371200000001</c:v>
                </c:pt>
                <c:pt idx="13">
                  <c:v>51.206319999999991</c:v>
                </c:pt>
                <c:pt idx="14">
                  <c:v>52.785222399999995</c:v>
                </c:pt>
                <c:pt idx="15">
                  <c:v>52.537139199999999</c:v>
                </c:pt>
                <c:pt idx="16">
                  <c:v>54.042457599999992</c:v>
                </c:pt>
                <c:pt idx="17">
                  <c:v>54.002511999999996</c:v>
                </c:pt>
                <c:pt idx="18">
                  <c:v>53.796476799999994</c:v>
                </c:pt>
                <c:pt idx="19">
                  <c:v>55.129398399999999</c:v>
                </c:pt>
                <c:pt idx="20">
                  <c:v>45.716953599999997</c:v>
                </c:pt>
                <c:pt idx="21">
                  <c:v>51.176886400000001</c:v>
                </c:pt>
                <c:pt idx="22">
                  <c:v>54.954899199999986</c:v>
                </c:pt>
                <c:pt idx="23">
                  <c:v>54.317871999999994</c:v>
                </c:pt>
                <c:pt idx="24">
                  <c:v>55.238723199999995</c:v>
                </c:pt>
                <c:pt idx="25">
                  <c:v>54.965411199999991</c:v>
                </c:pt>
                <c:pt idx="26">
                  <c:v>53.752326400000001</c:v>
                </c:pt>
                <c:pt idx="27">
                  <c:v>61.577459199999993</c:v>
                </c:pt>
                <c:pt idx="28">
                  <c:v>60.953046399999991</c:v>
                </c:pt>
                <c:pt idx="29">
                  <c:v>57.410502399999999</c:v>
                </c:pt>
                <c:pt idx="30">
                  <c:v>61.228460799999993</c:v>
                </c:pt>
                <c:pt idx="31">
                  <c:v>62.515129599999995</c:v>
                </c:pt>
                <c:pt idx="32">
                  <c:v>62.115673599999994</c:v>
                </c:pt>
                <c:pt idx="33">
                  <c:v>58.854851199999999</c:v>
                </c:pt>
                <c:pt idx="34">
                  <c:v>51.296723200000002</c:v>
                </c:pt>
                <c:pt idx="35">
                  <c:v>52.928185599999992</c:v>
                </c:pt>
                <c:pt idx="36">
                  <c:v>56.516982400000003</c:v>
                </c:pt>
                <c:pt idx="37">
                  <c:v>59.28374079999999</c:v>
                </c:pt>
                <c:pt idx="38">
                  <c:v>54.212751999999995</c:v>
                </c:pt>
                <c:pt idx="39">
                  <c:v>51.513270399999996</c:v>
                </c:pt>
                <c:pt idx="40">
                  <c:v>52.347923199999997</c:v>
                </c:pt>
                <c:pt idx="41">
                  <c:v>47.188633599999996</c:v>
                </c:pt>
                <c:pt idx="42">
                  <c:v>49.084998400000003</c:v>
                </c:pt>
                <c:pt idx="43">
                  <c:v>46.429667199999997</c:v>
                </c:pt>
                <c:pt idx="44">
                  <c:v>48.168351999999999</c:v>
                </c:pt>
                <c:pt idx="45">
                  <c:v>53.659820799999991</c:v>
                </c:pt>
                <c:pt idx="46">
                  <c:v>55.472089600000004</c:v>
                </c:pt>
                <c:pt idx="47">
                  <c:v>44.213737600000002</c:v>
                </c:pt>
                <c:pt idx="48">
                  <c:v>47.409385599999993</c:v>
                </c:pt>
                <c:pt idx="49">
                  <c:v>48.923113599999994</c:v>
                </c:pt>
                <c:pt idx="50">
                  <c:v>43.662908799999997</c:v>
                </c:pt>
                <c:pt idx="51">
                  <c:v>53.573622399999991</c:v>
                </c:pt>
                <c:pt idx="52">
                  <c:v>57.955023999999995</c:v>
                </c:pt>
                <c:pt idx="53">
                  <c:v>66.301552000000001</c:v>
                </c:pt>
                <c:pt idx="54">
                  <c:v>66.576966400000003</c:v>
                </c:pt>
                <c:pt idx="55">
                  <c:v>56.0334304</c:v>
                </c:pt>
                <c:pt idx="56">
                  <c:v>47.030953599999997</c:v>
                </c:pt>
                <c:pt idx="57">
                  <c:v>42.847177599999995</c:v>
                </c:pt>
                <c:pt idx="58">
                  <c:v>47.972828800000002</c:v>
                </c:pt>
                <c:pt idx="59">
                  <c:v>55.076838399999986</c:v>
                </c:pt>
                <c:pt idx="60">
                  <c:v>46.612575999999997</c:v>
                </c:pt>
                <c:pt idx="61">
                  <c:v>43.761721600000001</c:v>
                </c:pt>
                <c:pt idx="62">
                  <c:v>46.187891199999996</c:v>
                </c:pt>
                <c:pt idx="63">
                  <c:v>48.910499200000004</c:v>
                </c:pt>
                <c:pt idx="64">
                  <c:v>43.158332799999997</c:v>
                </c:pt>
                <c:pt idx="65">
                  <c:v>47.415692799999995</c:v>
                </c:pt>
                <c:pt idx="66">
                  <c:v>46.526377599999996</c:v>
                </c:pt>
                <c:pt idx="67">
                  <c:v>45.128281599999994</c:v>
                </c:pt>
                <c:pt idx="68">
                  <c:v>60.736499199999997</c:v>
                </c:pt>
                <c:pt idx="69">
                  <c:v>57.278051199999993</c:v>
                </c:pt>
                <c:pt idx="70">
                  <c:v>54.774092799999991</c:v>
                </c:pt>
                <c:pt idx="71">
                  <c:v>50.895164800000003</c:v>
                </c:pt>
                <c:pt idx="72">
                  <c:v>46.656726399999997</c:v>
                </c:pt>
                <c:pt idx="73">
                  <c:v>46.320342400000001</c:v>
                </c:pt>
                <c:pt idx="74">
                  <c:v>48.0968704</c:v>
                </c:pt>
                <c:pt idx="75">
                  <c:v>48.719180800000004</c:v>
                </c:pt>
                <c:pt idx="76">
                  <c:v>47.430409599999997</c:v>
                </c:pt>
                <c:pt idx="77">
                  <c:v>47.451433599999994</c:v>
                </c:pt>
                <c:pt idx="78">
                  <c:v>41.381804799999998</c:v>
                </c:pt>
                <c:pt idx="79">
                  <c:v>49.03243839999999</c:v>
                </c:pt>
                <c:pt idx="80">
                  <c:v>43.517843200000002</c:v>
                </c:pt>
                <c:pt idx="81">
                  <c:v>52.804143999999994</c:v>
                </c:pt>
                <c:pt idx="82">
                  <c:v>45.742182399999997</c:v>
                </c:pt>
                <c:pt idx="83">
                  <c:v>53.449580799999993</c:v>
                </c:pt>
                <c:pt idx="84">
                  <c:v>58.627791999999985</c:v>
                </c:pt>
                <c:pt idx="85">
                  <c:v>65.201996800000003</c:v>
                </c:pt>
                <c:pt idx="86">
                  <c:v>68.551119999999997</c:v>
                </c:pt>
                <c:pt idx="87">
                  <c:v>70.874271999999991</c:v>
                </c:pt>
                <c:pt idx="88">
                  <c:v>68.942166399999991</c:v>
                </c:pt>
                <c:pt idx="89">
                  <c:v>67.022675199999995</c:v>
                </c:pt>
                <c:pt idx="90">
                  <c:v>61.339888000000002</c:v>
                </c:pt>
                <c:pt idx="91">
                  <c:v>55.856828800000002</c:v>
                </c:pt>
                <c:pt idx="92">
                  <c:v>58.711888000000002</c:v>
                </c:pt>
                <c:pt idx="93">
                  <c:v>49.276316799999989</c:v>
                </c:pt>
                <c:pt idx="94">
                  <c:v>57.658585599999995</c:v>
                </c:pt>
                <c:pt idx="95">
                  <c:v>48.361772799999997</c:v>
                </c:pt>
                <c:pt idx="96">
                  <c:v>50.302288000000004</c:v>
                </c:pt>
                <c:pt idx="97">
                  <c:v>58.920025600000002</c:v>
                </c:pt>
                <c:pt idx="98">
                  <c:v>59.372041600000003</c:v>
                </c:pt>
                <c:pt idx="99">
                  <c:v>58.129523199999994</c:v>
                </c:pt>
                <c:pt idx="100">
                  <c:v>68.790793600000001</c:v>
                </c:pt>
                <c:pt idx="101">
                  <c:v>60.311814400000003</c:v>
                </c:pt>
                <c:pt idx="102">
                  <c:v>71.025644799999995</c:v>
                </c:pt>
                <c:pt idx="103">
                  <c:v>59.220668799999999</c:v>
                </c:pt>
                <c:pt idx="104">
                  <c:v>51.738227199999997</c:v>
                </c:pt>
                <c:pt idx="105">
                  <c:v>60.261356799999987</c:v>
                </c:pt>
                <c:pt idx="106">
                  <c:v>61.161183999999992</c:v>
                </c:pt>
                <c:pt idx="107">
                  <c:v>55.608745599999992</c:v>
                </c:pt>
                <c:pt idx="108">
                  <c:v>60.248742399999998</c:v>
                </c:pt>
                <c:pt idx="109">
                  <c:v>51.511167999999998</c:v>
                </c:pt>
                <c:pt idx="110">
                  <c:v>48.811686399999999</c:v>
                </c:pt>
                <c:pt idx="111">
                  <c:v>51.067561600000005</c:v>
                </c:pt>
                <c:pt idx="112">
                  <c:v>57.1308832</c:v>
                </c:pt>
                <c:pt idx="113">
                  <c:v>59.100831999999997</c:v>
                </c:pt>
                <c:pt idx="114">
                  <c:v>52.957619199999996</c:v>
                </c:pt>
                <c:pt idx="115">
                  <c:v>46.383414399999992</c:v>
                </c:pt>
                <c:pt idx="116">
                  <c:v>43.942527999999996</c:v>
                </c:pt>
                <c:pt idx="117">
                  <c:v>47.419897599999999</c:v>
                </c:pt>
                <c:pt idx="118">
                  <c:v>44.106515199999997</c:v>
                </c:pt>
                <c:pt idx="119">
                  <c:v>45.439436799999996</c:v>
                </c:pt>
                <c:pt idx="120">
                  <c:v>59.220668799999999</c:v>
                </c:pt>
                <c:pt idx="121">
                  <c:v>49.789302399999997</c:v>
                </c:pt>
                <c:pt idx="122">
                  <c:v>48.071641599999992</c:v>
                </c:pt>
                <c:pt idx="123">
                  <c:v>40.320092799999998</c:v>
                </c:pt>
                <c:pt idx="124">
                  <c:v>40.120364799999997</c:v>
                </c:pt>
                <c:pt idx="125">
                  <c:v>36.865849599999997</c:v>
                </c:pt>
                <c:pt idx="126">
                  <c:v>33.361148799999995</c:v>
                </c:pt>
                <c:pt idx="127">
                  <c:v>33.682816000000003</c:v>
                </c:pt>
                <c:pt idx="128">
                  <c:v>33.937206399999994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09-43F9-915A-3878D0C0B6A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Statistica!$AN$132:$AN$202</c:f>
              <c:numCache>
                <c:formatCode>General</c:formatCode>
                <c:ptCount val="71"/>
                <c:pt idx="0">
                  <c:v>58.859055999999995</c:v>
                </c:pt>
                <c:pt idx="1">
                  <c:v>61.543820799999992</c:v>
                </c:pt>
                <c:pt idx="2">
                  <c:v>58.304022399999994</c:v>
                </c:pt>
                <c:pt idx="3">
                  <c:v>55.104169599999992</c:v>
                </c:pt>
                <c:pt idx="4">
                  <c:v>60.9425344</c:v>
                </c:pt>
                <c:pt idx="5">
                  <c:v>63.290915199999986</c:v>
                </c:pt>
                <c:pt idx="6">
                  <c:v>66.816639999999992</c:v>
                </c:pt>
                <c:pt idx="7">
                  <c:v>88.204355199999995</c:v>
                </c:pt>
                <c:pt idx="8">
                  <c:v>55.938822399999992</c:v>
                </c:pt>
                <c:pt idx="9">
                  <c:v>48.305008000000001</c:v>
                </c:pt>
                <c:pt idx="10">
                  <c:v>54.843471999999991</c:v>
                </c:pt>
                <c:pt idx="11">
                  <c:v>54.662665599999997</c:v>
                </c:pt>
                <c:pt idx="12">
                  <c:v>60.549385599999994</c:v>
                </c:pt>
                <c:pt idx="13">
                  <c:v>51.683564799999999</c:v>
                </c:pt>
                <c:pt idx="14">
                  <c:v>57.221286399999997</c:v>
                </c:pt>
                <c:pt idx="15">
                  <c:v>57.000534399999992</c:v>
                </c:pt>
                <c:pt idx="16">
                  <c:v>55.676022399999994</c:v>
                </c:pt>
                <c:pt idx="17">
                  <c:v>60.0195808</c:v>
                </c:pt>
                <c:pt idx="18">
                  <c:v>61.451315199999996</c:v>
                </c:pt>
                <c:pt idx="19">
                  <c:v>65.109491199999994</c:v>
                </c:pt>
                <c:pt idx="20">
                  <c:v>57.830982399999996</c:v>
                </c:pt>
                <c:pt idx="21">
                  <c:v>40.681705600000001</c:v>
                </c:pt>
                <c:pt idx="22">
                  <c:v>49.43189439999999</c:v>
                </c:pt>
                <c:pt idx="23">
                  <c:v>51.792889599999995</c:v>
                </c:pt>
                <c:pt idx="24">
                  <c:v>51.414457599999992</c:v>
                </c:pt>
                <c:pt idx="25">
                  <c:v>50.716460799999993</c:v>
                </c:pt>
                <c:pt idx="26">
                  <c:v>50.178246399999992</c:v>
                </c:pt>
                <c:pt idx="27">
                  <c:v>53.359177599999995</c:v>
                </c:pt>
                <c:pt idx="28">
                  <c:v>53.785964800000002</c:v>
                </c:pt>
                <c:pt idx="29">
                  <c:v>51.494348799999997</c:v>
                </c:pt>
                <c:pt idx="30">
                  <c:v>55.587721599999995</c:v>
                </c:pt>
                <c:pt idx="31">
                  <c:v>54.942284799999996</c:v>
                </c:pt>
                <c:pt idx="32">
                  <c:v>49.293136000000004</c:v>
                </c:pt>
                <c:pt idx="33">
                  <c:v>52.715843199999995</c:v>
                </c:pt>
                <c:pt idx="34">
                  <c:v>58.163161599999995</c:v>
                </c:pt>
                <c:pt idx="35">
                  <c:v>51.433379200000005</c:v>
                </c:pt>
                <c:pt idx="36">
                  <c:v>52.839884799999993</c:v>
                </c:pt>
                <c:pt idx="37">
                  <c:v>51.9442624</c:v>
                </c:pt>
                <c:pt idx="38">
                  <c:v>52.682204799999994</c:v>
                </c:pt>
                <c:pt idx="39">
                  <c:v>54.4671424</c:v>
                </c:pt>
                <c:pt idx="40">
                  <c:v>56.363507200000001</c:v>
                </c:pt>
                <c:pt idx="41">
                  <c:v>57.050991999999994</c:v>
                </c:pt>
                <c:pt idx="42">
                  <c:v>54.721532800000006</c:v>
                </c:pt>
                <c:pt idx="43">
                  <c:v>51.445993599999994</c:v>
                </c:pt>
                <c:pt idx="44">
                  <c:v>54.559647999999996</c:v>
                </c:pt>
                <c:pt idx="45">
                  <c:v>49.015619199999989</c:v>
                </c:pt>
                <c:pt idx="46">
                  <c:v>52.209164799999996</c:v>
                </c:pt>
                <c:pt idx="47">
                  <c:v>54.858188799999994</c:v>
                </c:pt>
                <c:pt idx="48">
                  <c:v>55.688636799999998</c:v>
                </c:pt>
                <c:pt idx="49">
                  <c:v>51.099097599999993</c:v>
                </c:pt>
                <c:pt idx="50">
                  <c:v>54.946489599999992</c:v>
                </c:pt>
                <c:pt idx="51">
                  <c:v>52.528729599999991</c:v>
                </c:pt>
                <c:pt idx="52">
                  <c:v>52.234393600000004</c:v>
                </c:pt>
                <c:pt idx="53">
                  <c:v>51.559523200000001</c:v>
                </c:pt>
                <c:pt idx="54">
                  <c:v>52.196550399999992</c:v>
                </c:pt>
                <c:pt idx="55">
                  <c:v>54.7804</c:v>
                </c:pt>
                <c:pt idx="56">
                  <c:v>55.0074592</c:v>
                </c:pt>
                <c:pt idx="57">
                  <c:v>54.126553599999994</c:v>
                </c:pt>
                <c:pt idx="58">
                  <c:v>54.788809599999993</c:v>
                </c:pt>
                <c:pt idx="59">
                  <c:v>56.512777599999993</c:v>
                </c:pt>
                <c:pt idx="60">
                  <c:v>55.453167999999991</c:v>
                </c:pt>
                <c:pt idx="61">
                  <c:v>57.034172799999993</c:v>
                </c:pt>
                <c:pt idx="62">
                  <c:v>49.608495999999988</c:v>
                </c:pt>
                <c:pt idx="63">
                  <c:v>49.5937792</c:v>
                </c:pt>
                <c:pt idx="64">
                  <c:v>54.673177600000002</c:v>
                </c:pt>
                <c:pt idx="65">
                  <c:v>51.248367999999999</c:v>
                </c:pt>
                <c:pt idx="66">
                  <c:v>54.864495999999988</c:v>
                </c:pt>
                <c:pt idx="67">
                  <c:v>53.069046399999991</c:v>
                </c:pt>
                <c:pt idx="68">
                  <c:v>49.825043199999996</c:v>
                </c:pt>
                <c:pt idx="69">
                  <c:v>47.400976</c:v>
                </c:pt>
                <c:pt idx="70">
                  <c:v>58.451190399999987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09-43F9-915A-3878D0C0B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34080"/>
        <c:axId val="124739968"/>
      </c:scatterChart>
      <c:valAx>
        <c:axId val="12473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39968"/>
        <c:crosses val="autoZero"/>
        <c:crossBetween val="midCat"/>
      </c:valAx>
      <c:valAx>
        <c:axId val="124739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4734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Cr/Al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Statistica!$AL$2:$AL$130</c:f>
              <c:numCache>
                <c:formatCode>General</c:formatCode>
                <c:ptCount val="129"/>
                <c:pt idx="0">
                  <c:v>79.661932799999988</c:v>
                </c:pt>
                <c:pt idx="1">
                  <c:v>80.702074499999981</c:v>
                </c:pt>
                <c:pt idx="2">
                  <c:v>60.191210099999999</c:v>
                </c:pt>
                <c:pt idx="3">
                  <c:v>46.310488700000001</c:v>
                </c:pt>
                <c:pt idx="4">
                  <c:v>58.421144399999996</c:v>
                </c:pt>
                <c:pt idx="5">
                  <c:v>40.440683200000002</c:v>
                </c:pt>
                <c:pt idx="6">
                  <c:v>42.283741299999996</c:v>
                </c:pt>
                <c:pt idx="7">
                  <c:v>47.101239700000015</c:v>
                </c:pt>
                <c:pt idx="8">
                  <c:v>33.336089600000001</c:v>
                </c:pt>
                <c:pt idx="9">
                  <c:v>40.896885699999991</c:v>
                </c:pt>
                <c:pt idx="10">
                  <c:v>45.014873600000008</c:v>
                </c:pt>
                <c:pt idx="11">
                  <c:v>38.123174499999998</c:v>
                </c:pt>
                <c:pt idx="12">
                  <c:v>46.900510600000011</c:v>
                </c:pt>
                <c:pt idx="13">
                  <c:v>64.211874800000004</c:v>
                </c:pt>
                <c:pt idx="14">
                  <c:v>60.3311122</c:v>
                </c:pt>
                <c:pt idx="15">
                  <c:v>67.015999499999992</c:v>
                </c:pt>
                <c:pt idx="16">
                  <c:v>68.26295300000001</c:v>
                </c:pt>
                <c:pt idx="17">
                  <c:v>70.562213600000007</c:v>
                </c:pt>
                <c:pt idx="18">
                  <c:v>72.551256499999994</c:v>
                </c:pt>
                <c:pt idx="19">
                  <c:v>67.983148800000009</c:v>
                </c:pt>
                <c:pt idx="20">
                  <c:v>52.168128799999998</c:v>
                </c:pt>
                <c:pt idx="21">
                  <c:v>60.793397399999996</c:v>
                </c:pt>
                <c:pt idx="22">
                  <c:v>69.887033900000006</c:v>
                </c:pt>
                <c:pt idx="23">
                  <c:v>69.528154599999993</c:v>
                </c:pt>
                <c:pt idx="24">
                  <c:v>52.070805600000007</c:v>
                </c:pt>
                <c:pt idx="25">
                  <c:v>57.216769800000016</c:v>
                </c:pt>
                <c:pt idx="26">
                  <c:v>61.614561900000005</c:v>
                </c:pt>
                <c:pt idx="27">
                  <c:v>69.053703999999982</c:v>
                </c:pt>
                <c:pt idx="28">
                  <c:v>75.908906899999977</c:v>
                </c:pt>
                <c:pt idx="29">
                  <c:v>75.227644499999997</c:v>
                </c:pt>
                <c:pt idx="30">
                  <c:v>77.520822399999986</c:v>
                </c:pt>
                <c:pt idx="31">
                  <c:v>78.092596200000003</c:v>
                </c:pt>
                <c:pt idx="32">
                  <c:v>79.333467000000013</c:v>
                </c:pt>
                <c:pt idx="33">
                  <c:v>70.051266800000008</c:v>
                </c:pt>
                <c:pt idx="34">
                  <c:v>68.609666899999979</c:v>
                </c:pt>
                <c:pt idx="35">
                  <c:v>72.095054000000005</c:v>
                </c:pt>
                <c:pt idx="36">
                  <c:v>82.739778999999999</c:v>
                </c:pt>
                <c:pt idx="37">
                  <c:v>76.352943999999979</c:v>
                </c:pt>
                <c:pt idx="38">
                  <c:v>71.803084400000017</c:v>
                </c:pt>
                <c:pt idx="39">
                  <c:v>70.811604299999999</c:v>
                </c:pt>
                <c:pt idx="40">
                  <c:v>75.665598899999992</c:v>
                </c:pt>
                <c:pt idx="41">
                  <c:v>68.670493899999997</c:v>
                </c:pt>
                <c:pt idx="42">
                  <c:v>70.264161300000012</c:v>
                </c:pt>
                <c:pt idx="43">
                  <c:v>54.485637500000003</c:v>
                </c:pt>
                <c:pt idx="44">
                  <c:v>61.401667400000001</c:v>
                </c:pt>
                <c:pt idx="45">
                  <c:v>54.290991100000006</c:v>
                </c:pt>
                <c:pt idx="46">
                  <c:v>56.736236500000011</c:v>
                </c:pt>
                <c:pt idx="47">
                  <c:v>32.952879500000002</c:v>
                </c:pt>
                <c:pt idx="48">
                  <c:v>41.024622399999991</c:v>
                </c:pt>
                <c:pt idx="49">
                  <c:v>44.01122809999999</c:v>
                </c:pt>
                <c:pt idx="50">
                  <c:v>36.292281800000005</c:v>
                </c:pt>
                <c:pt idx="51">
                  <c:v>44.960129300000013</c:v>
                </c:pt>
                <c:pt idx="52">
                  <c:v>51.127987100000006</c:v>
                </c:pt>
                <c:pt idx="53">
                  <c:v>54.996584300000002</c:v>
                </c:pt>
                <c:pt idx="54">
                  <c:v>60.288533300000005</c:v>
                </c:pt>
                <c:pt idx="55">
                  <c:v>49.534319700000005</c:v>
                </c:pt>
                <c:pt idx="56">
                  <c:v>39.254556700000002</c:v>
                </c:pt>
                <c:pt idx="57">
                  <c:v>38.920008199999991</c:v>
                </c:pt>
                <c:pt idx="58">
                  <c:v>45.495406899999999</c:v>
                </c:pt>
                <c:pt idx="59">
                  <c:v>46.2983233</c:v>
                </c:pt>
                <c:pt idx="60">
                  <c:v>42.41147800000001</c:v>
                </c:pt>
                <c:pt idx="61">
                  <c:v>53.17785700000001</c:v>
                </c:pt>
                <c:pt idx="62">
                  <c:v>62.186335699999994</c:v>
                </c:pt>
                <c:pt idx="63">
                  <c:v>61.724050500000011</c:v>
                </c:pt>
                <c:pt idx="64">
                  <c:v>37.952858900000003</c:v>
                </c:pt>
                <c:pt idx="65">
                  <c:v>45.276429700000001</c:v>
                </c:pt>
                <c:pt idx="66">
                  <c:v>53.816540500000009</c:v>
                </c:pt>
                <c:pt idx="67">
                  <c:v>50.15475510000001</c:v>
                </c:pt>
                <c:pt idx="68">
                  <c:v>76.371192100000002</c:v>
                </c:pt>
                <c:pt idx="69">
                  <c:v>83.749507199999982</c:v>
                </c:pt>
                <c:pt idx="70">
                  <c:v>86.675285900000006</c:v>
                </c:pt>
                <c:pt idx="71">
                  <c:v>82.052433899999983</c:v>
                </c:pt>
                <c:pt idx="72">
                  <c:v>63.0987407</c:v>
                </c:pt>
                <c:pt idx="73">
                  <c:v>43.09274039999999</c:v>
                </c:pt>
                <c:pt idx="74">
                  <c:v>47.569607600000005</c:v>
                </c:pt>
                <c:pt idx="75">
                  <c:v>44.400520899999997</c:v>
                </c:pt>
                <c:pt idx="76">
                  <c:v>38.920008199999991</c:v>
                </c:pt>
                <c:pt idx="77">
                  <c:v>54.765441700000004</c:v>
                </c:pt>
                <c:pt idx="78">
                  <c:v>45.349422100000005</c:v>
                </c:pt>
                <c:pt idx="79">
                  <c:v>58.15350560000001</c:v>
                </c:pt>
                <c:pt idx="80">
                  <c:v>36.8579729</c:v>
                </c:pt>
                <c:pt idx="81">
                  <c:v>61.930862300000008</c:v>
                </c:pt>
                <c:pt idx="82">
                  <c:v>49.072034499999994</c:v>
                </c:pt>
                <c:pt idx="83">
                  <c:v>80.379691400000013</c:v>
                </c:pt>
                <c:pt idx="84">
                  <c:v>78.767775900000004</c:v>
                </c:pt>
                <c:pt idx="85">
                  <c:v>78.591377600000015</c:v>
                </c:pt>
                <c:pt idx="86">
                  <c:v>80.543924299999986</c:v>
                </c:pt>
                <c:pt idx="87">
                  <c:v>81.377254199999982</c:v>
                </c:pt>
                <c:pt idx="88">
                  <c:v>74.132758499999994</c:v>
                </c:pt>
                <c:pt idx="89">
                  <c:v>59.789751900000006</c:v>
                </c:pt>
                <c:pt idx="90">
                  <c:v>52.301948199999991</c:v>
                </c:pt>
                <c:pt idx="91">
                  <c:v>56.74231919999999</c:v>
                </c:pt>
                <c:pt idx="92">
                  <c:v>55.988064400000006</c:v>
                </c:pt>
                <c:pt idx="93">
                  <c:v>55.258140399999995</c:v>
                </c:pt>
                <c:pt idx="94">
                  <c:v>68.500178299999988</c:v>
                </c:pt>
                <c:pt idx="95">
                  <c:v>71.413791599999996</c:v>
                </c:pt>
                <c:pt idx="96">
                  <c:v>55.197313400000006</c:v>
                </c:pt>
                <c:pt idx="97">
                  <c:v>58.281242299999995</c:v>
                </c:pt>
                <c:pt idx="98">
                  <c:v>53.165691600000009</c:v>
                </c:pt>
                <c:pt idx="99">
                  <c:v>63.585356699999998</c:v>
                </c:pt>
                <c:pt idx="100">
                  <c:v>64.686325399999987</c:v>
                </c:pt>
                <c:pt idx="101">
                  <c:v>54.376148899999997</c:v>
                </c:pt>
                <c:pt idx="102">
                  <c:v>52.551338899999998</c:v>
                </c:pt>
                <c:pt idx="103">
                  <c:v>56.863973199999997</c:v>
                </c:pt>
                <c:pt idx="104">
                  <c:v>44.704655899999999</c:v>
                </c:pt>
                <c:pt idx="105">
                  <c:v>84.649746800000003</c:v>
                </c:pt>
                <c:pt idx="106">
                  <c:v>81.882118300000002</c:v>
                </c:pt>
                <c:pt idx="107">
                  <c:v>70.805521599999992</c:v>
                </c:pt>
                <c:pt idx="108">
                  <c:v>84.63149869999998</c:v>
                </c:pt>
                <c:pt idx="109">
                  <c:v>59.363962899999997</c:v>
                </c:pt>
                <c:pt idx="110">
                  <c:v>70.756859999999989</c:v>
                </c:pt>
                <c:pt idx="111">
                  <c:v>72.916218500000014</c:v>
                </c:pt>
                <c:pt idx="112">
                  <c:v>61.724050500000011</c:v>
                </c:pt>
                <c:pt idx="113">
                  <c:v>74.57071289999999</c:v>
                </c:pt>
                <c:pt idx="114">
                  <c:v>56.261785900000014</c:v>
                </c:pt>
                <c:pt idx="115">
                  <c:v>61.103615100000006</c:v>
                </c:pt>
                <c:pt idx="116">
                  <c:v>53.092699200000006</c:v>
                </c:pt>
                <c:pt idx="117">
                  <c:v>73.871202400000016</c:v>
                </c:pt>
                <c:pt idx="118">
                  <c:v>48.944297799999994</c:v>
                </c:pt>
                <c:pt idx="119">
                  <c:v>44.096385900000008</c:v>
                </c:pt>
                <c:pt idx="120">
                  <c:v>57.399250799999997</c:v>
                </c:pt>
                <c:pt idx="121">
                  <c:v>80.835893900000002</c:v>
                </c:pt>
                <c:pt idx="122">
                  <c:v>71.724009300000006</c:v>
                </c:pt>
                <c:pt idx="123">
                  <c:v>48.536756899999993</c:v>
                </c:pt>
                <c:pt idx="124">
                  <c:v>49.607312100000009</c:v>
                </c:pt>
                <c:pt idx="125">
                  <c:v>25.215685100000009</c:v>
                </c:pt>
                <c:pt idx="126">
                  <c:v>25.233933200000003</c:v>
                </c:pt>
                <c:pt idx="127">
                  <c:v>20.933464300000004</c:v>
                </c:pt>
                <c:pt idx="128">
                  <c:v>25.49548930000001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C7A-4658-AEB3-6FC442B47A6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Statistica!$AL$132:$AL$202</c:f>
              <c:numCache>
                <c:formatCode>General</c:formatCode>
                <c:ptCount val="71"/>
                <c:pt idx="0">
                  <c:v>103.2932223</c:v>
                </c:pt>
                <c:pt idx="1">
                  <c:v>106.21291830000001</c:v>
                </c:pt>
                <c:pt idx="2">
                  <c:v>96.590086899999989</c:v>
                </c:pt>
                <c:pt idx="3">
                  <c:v>103.30538769999998</c:v>
                </c:pt>
                <c:pt idx="4">
                  <c:v>93.767714099999978</c:v>
                </c:pt>
                <c:pt idx="5">
                  <c:v>101.596149</c:v>
                </c:pt>
                <c:pt idx="6">
                  <c:v>99.753090899999989</c:v>
                </c:pt>
                <c:pt idx="7">
                  <c:v>93.737300599999998</c:v>
                </c:pt>
                <c:pt idx="8">
                  <c:v>99.540196399999985</c:v>
                </c:pt>
                <c:pt idx="9">
                  <c:v>98.84676859999999</c:v>
                </c:pt>
                <c:pt idx="10">
                  <c:v>108.2019612</c:v>
                </c:pt>
                <c:pt idx="11">
                  <c:v>94.77744229999999</c:v>
                </c:pt>
                <c:pt idx="12">
                  <c:v>90.872348899999992</c:v>
                </c:pt>
                <c:pt idx="13">
                  <c:v>89.169192900000013</c:v>
                </c:pt>
                <c:pt idx="14">
                  <c:v>87.307886700000012</c:v>
                </c:pt>
                <c:pt idx="15">
                  <c:v>85.039039599999995</c:v>
                </c:pt>
                <c:pt idx="16">
                  <c:v>97.399085999999983</c:v>
                </c:pt>
                <c:pt idx="17">
                  <c:v>96.334613499999989</c:v>
                </c:pt>
                <c:pt idx="18">
                  <c:v>95.671599200000003</c:v>
                </c:pt>
                <c:pt idx="19">
                  <c:v>109.4549974</c:v>
                </c:pt>
                <c:pt idx="20">
                  <c:v>94.893013599999989</c:v>
                </c:pt>
                <c:pt idx="21">
                  <c:v>94.114428000000004</c:v>
                </c:pt>
                <c:pt idx="22">
                  <c:v>98.147258099999988</c:v>
                </c:pt>
                <c:pt idx="23">
                  <c:v>101.05478869999999</c:v>
                </c:pt>
                <c:pt idx="24">
                  <c:v>98.469641200000012</c:v>
                </c:pt>
                <c:pt idx="25">
                  <c:v>93.743383300000005</c:v>
                </c:pt>
                <c:pt idx="26">
                  <c:v>92.605918399999979</c:v>
                </c:pt>
                <c:pt idx="27">
                  <c:v>101.24335239999999</c:v>
                </c:pt>
                <c:pt idx="28">
                  <c:v>100.14238370000001</c:v>
                </c:pt>
                <c:pt idx="29">
                  <c:v>92.660662699999989</c:v>
                </c:pt>
                <c:pt idx="30">
                  <c:v>88.311532199999988</c:v>
                </c:pt>
                <c:pt idx="31">
                  <c:v>88.974546500000002</c:v>
                </c:pt>
                <c:pt idx="32">
                  <c:v>91.091326100000003</c:v>
                </c:pt>
                <c:pt idx="33">
                  <c:v>97.076702899999987</c:v>
                </c:pt>
                <c:pt idx="34">
                  <c:v>93.865037300000012</c:v>
                </c:pt>
                <c:pt idx="35">
                  <c:v>87.599856299999999</c:v>
                </c:pt>
                <c:pt idx="36">
                  <c:v>86.730030199999987</c:v>
                </c:pt>
                <c:pt idx="37">
                  <c:v>85.166776300000009</c:v>
                </c:pt>
                <c:pt idx="38">
                  <c:v>75.21547910000001</c:v>
                </c:pt>
                <c:pt idx="39">
                  <c:v>75.848079899999988</c:v>
                </c:pt>
                <c:pt idx="40">
                  <c:v>82.332238099999984</c:v>
                </c:pt>
                <c:pt idx="41">
                  <c:v>84.254371299999974</c:v>
                </c:pt>
                <c:pt idx="42">
                  <c:v>77.575566699999996</c:v>
                </c:pt>
                <c:pt idx="43">
                  <c:v>74.3699838</c:v>
                </c:pt>
                <c:pt idx="44">
                  <c:v>64.601167599999997</c:v>
                </c:pt>
                <c:pt idx="45">
                  <c:v>71.559776399999976</c:v>
                </c:pt>
                <c:pt idx="46">
                  <c:v>81.845622100000014</c:v>
                </c:pt>
                <c:pt idx="47">
                  <c:v>87.441706100000005</c:v>
                </c:pt>
                <c:pt idx="48">
                  <c:v>91.079160699999989</c:v>
                </c:pt>
                <c:pt idx="49">
                  <c:v>98.603460600000005</c:v>
                </c:pt>
                <c:pt idx="50">
                  <c:v>92.709324299999992</c:v>
                </c:pt>
                <c:pt idx="51">
                  <c:v>99.315136499999994</c:v>
                </c:pt>
                <c:pt idx="52">
                  <c:v>86.115677500000004</c:v>
                </c:pt>
                <c:pt idx="53">
                  <c:v>93.919781599999993</c:v>
                </c:pt>
                <c:pt idx="54">
                  <c:v>88.153381999999993</c:v>
                </c:pt>
                <c:pt idx="55">
                  <c:v>96.170380600000016</c:v>
                </c:pt>
                <c:pt idx="56">
                  <c:v>88.773817400000013</c:v>
                </c:pt>
                <c:pt idx="57">
                  <c:v>83.743424499999975</c:v>
                </c:pt>
                <c:pt idx="58">
                  <c:v>81.857787500000001</c:v>
                </c:pt>
                <c:pt idx="59">
                  <c:v>82.253163000000001</c:v>
                </c:pt>
                <c:pt idx="60">
                  <c:v>86.395481699999976</c:v>
                </c:pt>
                <c:pt idx="61">
                  <c:v>98.597377899999998</c:v>
                </c:pt>
                <c:pt idx="62">
                  <c:v>80.075556400000011</c:v>
                </c:pt>
                <c:pt idx="63">
                  <c:v>70.075597599999981</c:v>
                </c:pt>
                <c:pt idx="64">
                  <c:v>83.433206799999994</c:v>
                </c:pt>
                <c:pt idx="65">
                  <c:v>86.237331499999982</c:v>
                </c:pt>
                <c:pt idx="66">
                  <c:v>89.150944800000019</c:v>
                </c:pt>
                <c:pt idx="67">
                  <c:v>86.711782099999994</c:v>
                </c:pt>
                <c:pt idx="68">
                  <c:v>80.404022199999986</c:v>
                </c:pt>
                <c:pt idx="69">
                  <c:v>98.068183000000005</c:v>
                </c:pt>
                <c:pt idx="70">
                  <c:v>95.093742699999979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7A-4658-AEB3-6FC442B47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761600"/>
        <c:axId val="124763136"/>
      </c:scatterChart>
      <c:valAx>
        <c:axId val="12476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763136"/>
        <c:crosses val="autoZero"/>
        <c:crossBetween val="midCat"/>
      </c:valAx>
      <c:valAx>
        <c:axId val="124763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4761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Ni/Al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6.9330129689671144E-2"/>
                  <c:y val="0.28607894270450918"/>
                </c:manualLayout>
              </c:layout>
              <c:numFmt formatCode="General" sourceLinked="0"/>
            </c:trendlineLbl>
          </c:trendline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Statistica!$AM$2:$AM$130</c:f>
              <c:numCache>
                <c:formatCode>General</c:formatCode>
                <c:ptCount val="129"/>
                <c:pt idx="0">
                  <c:v>45.356031600000001</c:v>
                </c:pt>
                <c:pt idx="1">
                  <c:v>48.921196000000002</c:v>
                </c:pt>
                <c:pt idx="2">
                  <c:v>45.421175800000007</c:v>
                </c:pt>
                <c:pt idx="3">
                  <c:v>34.026862999999999</c:v>
                </c:pt>
                <c:pt idx="4">
                  <c:v>36.366132</c:v>
                </c:pt>
                <c:pt idx="5">
                  <c:v>31.912637600000004</c:v>
                </c:pt>
                <c:pt idx="6">
                  <c:v>33.126688600000001</c:v>
                </c:pt>
                <c:pt idx="7">
                  <c:v>34.589472000000008</c:v>
                </c:pt>
                <c:pt idx="8">
                  <c:v>30.384710000000005</c:v>
                </c:pt>
                <c:pt idx="9">
                  <c:v>26.102959399999996</c:v>
                </c:pt>
                <c:pt idx="10">
                  <c:v>31.124985000000002</c:v>
                </c:pt>
                <c:pt idx="11">
                  <c:v>35.412657799999998</c:v>
                </c:pt>
                <c:pt idx="12">
                  <c:v>36.425354000000006</c:v>
                </c:pt>
                <c:pt idx="13">
                  <c:v>39.872074399999995</c:v>
                </c:pt>
                <c:pt idx="14">
                  <c:v>43.034529200000001</c:v>
                </c:pt>
                <c:pt idx="15">
                  <c:v>42.904240800000004</c:v>
                </c:pt>
                <c:pt idx="16">
                  <c:v>42.608130800000005</c:v>
                </c:pt>
                <c:pt idx="17">
                  <c:v>55.293483200000004</c:v>
                </c:pt>
                <c:pt idx="18">
                  <c:v>52.296849999999999</c:v>
                </c:pt>
                <c:pt idx="19">
                  <c:v>44.136058400000003</c:v>
                </c:pt>
                <c:pt idx="20">
                  <c:v>39.398298399999995</c:v>
                </c:pt>
                <c:pt idx="21">
                  <c:v>42.0928994</c:v>
                </c:pt>
                <c:pt idx="22">
                  <c:v>42.371242799999997</c:v>
                </c:pt>
                <c:pt idx="23">
                  <c:v>41.405924199999994</c:v>
                </c:pt>
                <c:pt idx="24">
                  <c:v>44.195280400000009</c:v>
                </c:pt>
                <c:pt idx="25">
                  <c:v>39.339076400000003</c:v>
                </c:pt>
                <c:pt idx="26">
                  <c:v>38.403368800000003</c:v>
                </c:pt>
                <c:pt idx="27">
                  <c:v>48.121699000000014</c:v>
                </c:pt>
                <c:pt idx="28">
                  <c:v>53.576045200000017</c:v>
                </c:pt>
                <c:pt idx="29">
                  <c:v>52.889070000000011</c:v>
                </c:pt>
                <c:pt idx="30">
                  <c:v>46.368727800000009</c:v>
                </c:pt>
                <c:pt idx="31">
                  <c:v>51.876373799999989</c:v>
                </c:pt>
                <c:pt idx="32">
                  <c:v>49.779914999999995</c:v>
                </c:pt>
                <c:pt idx="33">
                  <c:v>41.58359020000001</c:v>
                </c:pt>
                <c:pt idx="34">
                  <c:v>41.174958400000001</c:v>
                </c:pt>
                <c:pt idx="35">
                  <c:v>47.559090000000005</c:v>
                </c:pt>
                <c:pt idx="36">
                  <c:v>46.878037000000013</c:v>
                </c:pt>
                <c:pt idx="37">
                  <c:v>51.734241000000004</c:v>
                </c:pt>
                <c:pt idx="38">
                  <c:v>41.89154460000001</c:v>
                </c:pt>
                <c:pt idx="39">
                  <c:v>36.745152800000007</c:v>
                </c:pt>
                <c:pt idx="40">
                  <c:v>43.259572800000008</c:v>
                </c:pt>
                <c:pt idx="41">
                  <c:v>43.828104000000003</c:v>
                </c:pt>
                <c:pt idx="42">
                  <c:v>37.171551200000003</c:v>
                </c:pt>
                <c:pt idx="43">
                  <c:v>39.451598199999999</c:v>
                </c:pt>
                <c:pt idx="44">
                  <c:v>39.066655200000007</c:v>
                </c:pt>
                <c:pt idx="45">
                  <c:v>35.661390200000007</c:v>
                </c:pt>
                <c:pt idx="46">
                  <c:v>34.0387074</c:v>
                </c:pt>
                <c:pt idx="47">
                  <c:v>25.777238400000009</c:v>
                </c:pt>
                <c:pt idx="48">
                  <c:v>35.803523000000006</c:v>
                </c:pt>
                <c:pt idx="49">
                  <c:v>31.391484000000013</c:v>
                </c:pt>
                <c:pt idx="50">
                  <c:v>37.343295000000005</c:v>
                </c:pt>
                <c:pt idx="51">
                  <c:v>37.343295000000005</c:v>
                </c:pt>
                <c:pt idx="52">
                  <c:v>47.730833799999992</c:v>
                </c:pt>
                <c:pt idx="53">
                  <c:v>42.827252199999997</c:v>
                </c:pt>
                <c:pt idx="54">
                  <c:v>52.930525400000001</c:v>
                </c:pt>
                <c:pt idx="55">
                  <c:v>40.138573399999991</c:v>
                </c:pt>
                <c:pt idx="56">
                  <c:v>31.267117800000001</c:v>
                </c:pt>
                <c:pt idx="57">
                  <c:v>26.209559000000006</c:v>
                </c:pt>
                <c:pt idx="58">
                  <c:v>31.592838800000003</c:v>
                </c:pt>
                <c:pt idx="59">
                  <c:v>37.372906000000008</c:v>
                </c:pt>
                <c:pt idx="60">
                  <c:v>32.75951220000001</c:v>
                </c:pt>
                <c:pt idx="61">
                  <c:v>38.450746400000007</c:v>
                </c:pt>
                <c:pt idx="62">
                  <c:v>35.199458600000007</c:v>
                </c:pt>
                <c:pt idx="63">
                  <c:v>42.4008538</c:v>
                </c:pt>
                <c:pt idx="64">
                  <c:v>29.685890400000012</c:v>
                </c:pt>
                <c:pt idx="65">
                  <c:v>35.086936799999997</c:v>
                </c:pt>
                <c:pt idx="66">
                  <c:v>37.4498946</c:v>
                </c:pt>
                <c:pt idx="67">
                  <c:v>31.971859599999995</c:v>
                </c:pt>
                <c:pt idx="68">
                  <c:v>46.872114799999999</c:v>
                </c:pt>
                <c:pt idx="69">
                  <c:v>46.534549399999996</c:v>
                </c:pt>
                <c:pt idx="70">
                  <c:v>60.327353200000012</c:v>
                </c:pt>
                <c:pt idx="71">
                  <c:v>48.423731199999999</c:v>
                </c:pt>
                <c:pt idx="72">
                  <c:v>45.326420599999999</c:v>
                </c:pt>
                <c:pt idx="73">
                  <c:v>27.838163999999999</c:v>
                </c:pt>
                <c:pt idx="74">
                  <c:v>36.946507599999997</c:v>
                </c:pt>
                <c:pt idx="75">
                  <c:v>34.950726199999998</c:v>
                </c:pt>
                <c:pt idx="76">
                  <c:v>26.073348399999993</c:v>
                </c:pt>
                <c:pt idx="77">
                  <c:v>30.698586600000006</c:v>
                </c:pt>
                <c:pt idx="78">
                  <c:v>24.675709200000007</c:v>
                </c:pt>
                <c:pt idx="79">
                  <c:v>38.8356894</c:v>
                </c:pt>
                <c:pt idx="80">
                  <c:v>32.0251594</c:v>
                </c:pt>
                <c:pt idx="81">
                  <c:v>42.957540600000009</c:v>
                </c:pt>
                <c:pt idx="82">
                  <c:v>37.094562599999996</c:v>
                </c:pt>
                <c:pt idx="83">
                  <c:v>40.991370199999999</c:v>
                </c:pt>
                <c:pt idx="84">
                  <c:v>55.672504000000011</c:v>
                </c:pt>
                <c:pt idx="85">
                  <c:v>52.367916400000006</c:v>
                </c:pt>
                <c:pt idx="86">
                  <c:v>50.934744000000002</c:v>
                </c:pt>
                <c:pt idx="87">
                  <c:v>52.071806400000007</c:v>
                </c:pt>
                <c:pt idx="88">
                  <c:v>47.801900199999999</c:v>
                </c:pt>
                <c:pt idx="89">
                  <c:v>42.702886000000014</c:v>
                </c:pt>
                <c:pt idx="90">
                  <c:v>48.352664800000007</c:v>
                </c:pt>
                <c:pt idx="91">
                  <c:v>45.196132200000001</c:v>
                </c:pt>
                <c:pt idx="92">
                  <c:v>44.36110200000001</c:v>
                </c:pt>
                <c:pt idx="93">
                  <c:v>30.041222400000002</c:v>
                </c:pt>
                <c:pt idx="94">
                  <c:v>46.345038999999993</c:v>
                </c:pt>
                <c:pt idx="95">
                  <c:v>43.9524702</c:v>
                </c:pt>
                <c:pt idx="96">
                  <c:v>38.936366800000009</c:v>
                </c:pt>
                <c:pt idx="97">
                  <c:v>42.625897400000007</c:v>
                </c:pt>
                <c:pt idx="98">
                  <c:v>48.921196000000002</c:v>
                </c:pt>
                <c:pt idx="99">
                  <c:v>40.878848400000003</c:v>
                </c:pt>
                <c:pt idx="100">
                  <c:v>64.834147400000006</c:v>
                </c:pt>
                <c:pt idx="101">
                  <c:v>53.013436199999994</c:v>
                </c:pt>
                <c:pt idx="102">
                  <c:v>39.806930200000004</c:v>
                </c:pt>
                <c:pt idx="103">
                  <c:v>39.706252800000009</c:v>
                </c:pt>
                <c:pt idx="104">
                  <c:v>40.387305800000014</c:v>
                </c:pt>
                <c:pt idx="105">
                  <c:v>43.081906800000006</c:v>
                </c:pt>
                <c:pt idx="106">
                  <c:v>43.152973199999998</c:v>
                </c:pt>
                <c:pt idx="107">
                  <c:v>47.8137446</c:v>
                </c:pt>
                <c:pt idx="108">
                  <c:v>51.449975399999992</c:v>
                </c:pt>
                <c:pt idx="109">
                  <c:v>44.734200600000001</c:v>
                </c:pt>
                <c:pt idx="110">
                  <c:v>45.006621799999998</c:v>
                </c:pt>
                <c:pt idx="111">
                  <c:v>48.287520600000001</c:v>
                </c:pt>
                <c:pt idx="112">
                  <c:v>41.613201199999999</c:v>
                </c:pt>
                <c:pt idx="113">
                  <c:v>53.274013000000004</c:v>
                </c:pt>
                <c:pt idx="114">
                  <c:v>46.380572199999996</c:v>
                </c:pt>
                <c:pt idx="115">
                  <c:v>36.839908000000001</c:v>
                </c:pt>
                <c:pt idx="116">
                  <c:v>34.447339200000009</c:v>
                </c:pt>
                <c:pt idx="117">
                  <c:v>38.906755800000006</c:v>
                </c:pt>
                <c:pt idx="118">
                  <c:v>36.075944200000002</c:v>
                </c:pt>
                <c:pt idx="119">
                  <c:v>23.621557599999996</c:v>
                </c:pt>
                <c:pt idx="120">
                  <c:v>38.089492200000002</c:v>
                </c:pt>
                <c:pt idx="121">
                  <c:v>52.036273200000004</c:v>
                </c:pt>
                <c:pt idx="122">
                  <c:v>40.114884600000003</c:v>
                </c:pt>
                <c:pt idx="123">
                  <c:v>31.107218400000001</c:v>
                </c:pt>
                <c:pt idx="124">
                  <c:v>29.318713999999993</c:v>
                </c:pt>
                <c:pt idx="125">
                  <c:v>23.124092800000007</c:v>
                </c:pt>
                <c:pt idx="126">
                  <c:v>15.543676800000007</c:v>
                </c:pt>
                <c:pt idx="127">
                  <c:v>25.01327460000001</c:v>
                </c:pt>
                <c:pt idx="128">
                  <c:v>17.663824400000003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1E-4988-833C-E3C5C6C2199C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Statistica!$AM$132:$AM$202</c:f>
              <c:numCache>
                <c:formatCode>General</c:formatCode>
                <c:ptCount val="71"/>
                <c:pt idx="0">
                  <c:v>58.75797020000001</c:v>
                </c:pt>
                <c:pt idx="1">
                  <c:v>55.086206199999999</c:v>
                </c:pt>
                <c:pt idx="2">
                  <c:v>58.935636199999998</c:v>
                </c:pt>
                <c:pt idx="3">
                  <c:v>56.922088199999997</c:v>
                </c:pt>
                <c:pt idx="4">
                  <c:v>52.338305400000017</c:v>
                </c:pt>
                <c:pt idx="5">
                  <c:v>54.837473799999991</c:v>
                </c:pt>
                <c:pt idx="6">
                  <c:v>64.164938800000016</c:v>
                </c:pt>
                <c:pt idx="7">
                  <c:v>58.201283400000001</c:v>
                </c:pt>
                <c:pt idx="8">
                  <c:v>53.937299400000008</c:v>
                </c:pt>
                <c:pt idx="9">
                  <c:v>57.431397400000016</c:v>
                </c:pt>
                <c:pt idx="10">
                  <c:v>59.883188199999999</c:v>
                </c:pt>
                <c:pt idx="11">
                  <c:v>57.555763600000013</c:v>
                </c:pt>
                <c:pt idx="12">
                  <c:v>57.899251200000016</c:v>
                </c:pt>
                <c:pt idx="13">
                  <c:v>52.669948599999991</c:v>
                </c:pt>
                <c:pt idx="14">
                  <c:v>59.847654999999996</c:v>
                </c:pt>
                <c:pt idx="15">
                  <c:v>55.340860799999994</c:v>
                </c:pt>
                <c:pt idx="16">
                  <c:v>47.944033000000012</c:v>
                </c:pt>
                <c:pt idx="17">
                  <c:v>57.970317599999994</c:v>
                </c:pt>
                <c:pt idx="18">
                  <c:v>52.474516000000015</c:v>
                </c:pt>
                <c:pt idx="19">
                  <c:v>53.167413399999994</c:v>
                </c:pt>
                <c:pt idx="20">
                  <c:v>56.821410800000002</c:v>
                </c:pt>
                <c:pt idx="21">
                  <c:v>49.063328800000001</c:v>
                </c:pt>
                <c:pt idx="22">
                  <c:v>58.284194199999995</c:v>
                </c:pt>
                <c:pt idx="23">
                  <c:v>61.54732640000001</c:v>
                </c:pt>
                <c:pt idx="24">
                  <c:v>48.571786199999998</c:v>
                </c:pt>
                <c:pt idx="25">
                  <c:v>49.916125599999994</c:v>
                </c:pt>
                <c:pt idx="26">
                  <c:v>57.158976200000019</c:v>
                </c:pt>
                <c:pt idx="27">
                  <c:v>56.614133799999998</c:v>
                </c:pt>
                <c:pt idx="28">
                  <c:v>57.230042599999997</c:v>
                </c:pt>
                <c:pt idx="29">
                  <c:v>54.340009000000002</c:v>
                </c:pt>
                <c:pt idx="30">
                  <c:v>52.438982800000012</c:v>
                </c:pt>
                <c:pt idx="31">
                  <c:v>56.910243799999996</c:v>
                </c:pt>
                <c:pt idx="32">
                  <c:v>53.629345000000008</c:v>
                </c:pt>
                <c:pt idx="33">
                  <c:v>49.223228200000015</c:v>
                </c:pt>
                <c:pt idx="34">
                  <c:v>53.179257800000009</c:v>
                </c:pt>
                <c:pt idx="35">
                  <c:v>50.739311399999998</c:v>
                </c:pt>
                <c:pt idx="36">
                  <c:v>50.739311399999998</c:v>
                </c:pt>
                <c:pt idx="37">
                  <c:v>50.9110552</c:v>
                </c:pt>
                <c:pt idx="38">
                  <c:v>45.279042999999994</c:v>
                </c:pt>
                <c:pt idx="39">
                  <c:v>48.554019599999997</c:v>
                </c:pt>
                <c:pt idx="40">
                  <c:v>56.833255199999989</c:v>
                </c:pt>
                <c:pt idx="41">
                  <c:v>57.508385999999994</c:v>
                </c:pt>
                <c:pt idx="42">
                  <c:v>50.863677599999995</c:v>
                </c:pt>
                <c:pt idx="43">
                  <c:v>51.615797000000008</c:v>
                </c:pt>
                <c:pt idx="44">
                  <c:v>34.251906600000005</c:v>
                </c:pt>
                <c:pt idx="45">
                  <c:v>40.410994600000002</c:v>
                </c:pt>
                <c:pt idx="46">
                  <c:v>43.1707398</c:v>
                </c:pt>
                <c:pt idx="47">
                  <c:v>46.350961200000008</c:v>
                </c:pt>
                <c:pt idx="48">
                  <c:v>47.109002800000006</c:v>
                </c:pt>
                <c:pt idx="49">
                  <c:v>54.535441600000006</c:v>
                </c:pt>
                <c:pt idx="50">
                  <c:v>56.418701200000008</c:v>
                </c:pt>
                <c:pt idx="51">
                  <c:v>53.226635399999999</c:v>
                </c:pt>
                <c:pt idx="52">
                  <c:v>48.696152399999995</c:v>
                </c:pt>
                <c:pt idx="53">
                  <c:v>40.529438599999999</c:v>
                </c:pt>
                <c:pt idx="54">
                  <c:v>54.363697800000004</c:v>
                </c:pt>
                <c:pt idx="55">
                  <c:v>46.4220276</c:v>
                </c:pt>
                <c:pt idx="56">
                  <c:v>54.209720600000004</c:v>
                </c:pt>
                <c:pt idx="57">
                  <c:v>56.649667000000001</c:v>
                </c:pt>
                <c:pt idx="58">
                  <c:v>48.542175199999996</c:v>
                </c:pt>
                <c:pt idx="59">
                  <c:v>55.364549600000011</c:v>
                </c:pt>
                <c:pt idx="60">
                  <c:v>51.615797000000008</c:v>
                </c:pt>
                <c:pt idx="61">
                  <c:v>55.631048599999993</c:v>
                </c:pt>
                <c:pt idx="62">
                  <c:v>49.803603800000012</c:v>
                </c:pt>
                <c:pt idx="63">
                  <c:v>39.635186400000002</c:v>
                </c:pt>
                <c:pt idx="64">
                  <c:v>53.7004114</c:v>
                </c:pt>
                <c:pt idx="65">
                  <c:v>48.784985400000004</c:v>
                </c:pt>
                <c:pt idx="66">
                  <c:v>52.640337600000002</c:v>
                </c:pt>
                <c:pt idx="67">
                  <c:v>59.829888399999994</c:v>
                </c:pt>
                <c:pt idx="68">
                  <c:v>52.344227600000004</c:v>
                </c:pt>
                <c:pt idx="69">
                  <c:v>53.629345000000008</c:v>
                </c:pt>
                <c:pt idx="70">
                  <c:v>52.042195400000004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1E-4988-833C-E3C5C6C2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806272"/>
        <c:axId val="124807808"/>
      </c:scatterChart>
      <c:valAx>
        <c:axId val="1248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807808"/>
        <c:crosses val="autoZero"/>
        <c:crossBetween val="midCat"/>
      </c:valAx>
      <c:valAx>
        <c:axId val="1248078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4806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S/P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Statistica!$J$2:$J$130</c:f>
              <c:numCache>
                <c:formatCode>0.000</c:formatCode>
                <c:ptCount val="129"/>
                <c:pt idx="0">
                  <c:v>6.3529999999999998</c:v>
                </c:pt>
                <c:pt idx="1">
                  <c:v>5.133</c:v>
                </c:pt>
                <c:pt idx="2">
                  <c:v>7.72</c:v>
                </c:pt>
                <c:pt idx="3">
                  <c:v>6.8250000000000002</c:v>
                </c:pt>
                <c:pt idx="4">
                  <c:v>6.3029999999999999</c:v>
                </c:pt>
                <c:pt idx="5">
                  <c:v>6.907</c:v>
                </c:pt>
                <c:pt idx="6">
                  <c:v>7.5620000000000003</c:v>
                </c:pt>
                <c:pt idx="7">
                  <c:v>7.226</c:v>
                </c:pt>
                <c:pt idx="8">
                  <c:v>5.891</c:v>
                </c:pt>
                <c:pt idx="9">
                  <c:v>6.7789999999999999</c:v>
                </c:pt>
                <c:pt idx="10">
                  <c:v>6.7530000000000001</c:v>
                </c:pt>
                <c:pt idx="11">
                  <c:v>7.3979999999999997</c:v>
                </c:pt>
                <c:pt idx="12">
                  <c:v>7.0460000000000003</c:v>
                </c:pt>
                <c:pt idx="13">
                  <c:v>7.8120000000000003</c:v>
                </c:pt>
                <c:pt idx="14">
                  <c:v>7.9489999999999998</c:v>
                </c:pt>
                <c:pt idx="15">
                  <c:v>7.0739999999999998</c:v>
                </c:pt>
                <c:pt idx="16">
                  <c:v>7.81</c:v>
                </c:pt>
                <c:pt idx="17">
                  <c:v>8.5350000000000001</c:v>
                </c:pt>
                <c:pt idx="18">
                  <c:v>9.0459999999999994</c:v>
                </c:pt>
                <c:pt idx="19">
                  <c:v>7.8650000000000002</c:v>
                </c:pt>
                <c:pt idx="20">
                  <c:v>7.2009999999999996</c:v>
                </c:pt>
                <c:pt idx="21">
                  <c:v>7.6219999999999999</c:v>
                </c:pt>
                <c:pt idx="22">
                  <c:v>8.0790000000000006</c:v>
                </c:pt>
                <c:pt idx="23">
                  <c:v>6.9950000000000001</c:v>
                </c:pt>
                <c:pt idx="24">
                  <c:v>7.6550000000000002</c:v>
                </c:pt>
                <c:pt idx="25">
                  <c:v>8.3949999999999996</c:v>
                </c:pt>
                <c:pt idx="26">
                  <c:v>7.944</c:v>
                </c:pt>
                <c:pt idx="27">
                  <c:v>8.6359999999999992</c:v>
                </c:pt>
                <c:pt idx="28">
                  <c:v>8.5079999999999991</c:v>
                </c:pt>
                <c:pt idx="29">
                  <c:v>7.9889999999999999</c:v>
                </c:pt>
                <c:pt idx="30">
                  <c:v>7.0650000000000004</c:v>
                </c:pt>
                <c:pt idx="31">
                  <c:v>7.5839999999999996</c:v>
                </c:pt>
                <c:pt idx="32">
                  <c:v>6.98</c:v>
                </c:pt>
                <c:pt idx="33">
                  <c:v>6.6749999999999998</c:v>
                </c:pt>
                <c:pt idx="34">
                  <c:v>6.9729999999999999</c:v>
                </c:pt>
                <c:pt idx="35">
                  <c:v>7.3650000000000002</c:v>
                </c:pt>
                <c:pt idx="36">
                  <c:v>6.6669999999999998</c:v>
                </c:pt>
                <c:pt idx="37">
                  <c:v>6.5389999999999997</c:v>
                </c:pt>
                <c:pt idx="38">
                  <c:v>6.3609999999999998</c:v>
                </c:pt>
                <c:pt idx="39">
                  <c:v>6.7309999999999999</c:v>
                </c:pt>
                <c:pt idx="40">
                  <c:v>6.2480000000000002</c:v>
                </c:pt>
                <c:pt idx="41">
                  <c:v>5.7080000000000002</c:v>
                </c:pt>
                <c:pt idx="42">
                  <c:v>5.9720000000000004</c:v>
                </c:pt>
                <c:pt idx="43">
                  <c:v>5.5019999999999998</c:v>
                </c:pt>
                <c:pt idx="44">
                  <c:v>6.0380000000000003</c:v>
                </c:pt>
                <c:pt idx="45">
                  <c:v>7.5739999999999998</c:v>
                </c:pt>
                <c:pt idx="46">
                  <c:v>7.9429999999999996</c:v>
                </c:pt>
                <c:pt idx="47">
                  <c:v>8.1319999999999997</c:v>
                </c:pt>
                <c:pt idx="48">
                  <c:v>8.2690000000000001</c:v>
                </c:pt>
                <c:pt idx="49">
                  <c:v>8.718</c:v>
                </c:pt>
                <c:pt idx="50">
                  <c:v>7.4790000000000001</c:v>
                </c:pt>
                <c:pt idx="51">
                  <c:v>10.363</c:v>
                </c:pt>
                <c:pt idx="52">
                  <c:v>9.907</c:v>
                </c:pt>
                <c:pt idx="53">
                  <c:v>10.944000000000001</c:v>
                </c:pt>
                <c:pt idx="54">
                  <c:v>11.781000000000001</c:v>
                </c:pt>
                <c:pt idx="55">
                  <c:v>8.8290000000000006</c:v>
                </c:pt>
                <c:pt idx="56">
                  <c:v>7.7729999999999997</c:v>
                </c:pt>
                <c:pt idx="57">
                  <c:v>5.8760000000000003</c:v>
                </c:pt>
                <c:pt idx="58">
                  <c:v>7.7240000000000002</c:v>
                </c:pt>
                <c:pt idx="59">
                  <c:v>8.0180000000000007</c:v>
                </c:pt>
                <c:pt idx="60">
                  <c:v>6.3789999999999996</c:v>
                </c:pt>
                <c:pt idx="61">
                  <c:v>6.86</c:v>
                </c:pt>
                <c:pt idx="62">
                  <c:v>6.8739999999999997</c:v>
                </c:pt>
                <c:pt idx="63">
                  <c:v>6.577</c:v>
                </c:pt>
                <c:pt idx="64">
                  <c:v>7.1349999999999998</c:v>
                </c:pt>
                <c:pt idx="65">
                  <c:v>6.3120000000000003</c:v>
                </c:pt>
                <c:pt idx="66">
                  <c:v>7.5369999999999999</c:v>
                </c:pt>
                <c:pt idx="67">
                  <c:v>7.1050000000000004</c:v>
                </c:pt>
                <c:pt idx="68">
                  <c:v>8.5660000000000007</c:v>
                </c:pt>
                <c:pt idx="69">
                  <c:v>8.9060000000000006</c:v>
                </c:pt>
                <c:pt idx="70">
                  <c:v>8.3439999999999994</c:v>
                </c:pt>
                <c:pt idx="71">
                  <c:v>9.9909999999999997</c:v>
                </c:pt>
                <c:pt idx="72">
                  <c:v>6.7809999999999997</c:v>
                </c:pt>
                <c:pt idx="73">
                  <c:v>6.9630000000000001</c:v>
                </c:pt>
                <c:pt idx="74">
                  <c:v>8.0009999999999994</c:v>
                </c:pt>
                <c:pt idx="75">
                  <c:v>6.84</c:v>
                </c:pt>
                <c:pt idx="76">
                  <c:v>6.4619999999999997</c:v>
                </c:pt>
                <c:pt idx="77">
                  <c:v>7.2</c:v>
                </c:pt>
                <c:pt idx="78">
                  <c:v>6.2709999999999999</c:v>
                </c:pt>
                <c:pt idx="79">
                  <c:v>7.774</c:v>
                </c:pt>
                <c:pt idx="80">
                  <c:v>7.3369999999999997</c:v>
                </c:pt>
                <c:pt idx="81">
                  <c:v>8.3339999999999996</c:v>
                </c:pt>
                <c:pt idx="82">
                  <c:v>7.4080000000000004</c:v>
                </c:pt>
                <c:pt idx="83">
                  <c:v>8.3840000000000003</c:v>
                </c:pt>
                <c:pt idx="84">
                  <c:v>9.5619999999999994</c:v>
                </c:pt>
                <c:pt idx="85">
                  <c:v>10.416</c:v>
                </c:pt>
                <c:pt idx="86">
                  <c:v>9.9049999999999994</c:v>
                </c:pt>
                <c:pt idx="87">
                  <c:v>10.824</c:v>
                </c:pt>
                <c:pt idx="88">
                  <c:v>10.055</c:v>
                </c:pt>
                <c:pt idx="89">
                  <c:v>11.161</c:v>
                </c:pt>
                <c:pt idx="90">
                  <c:v>11.055999999999999</c:v>
                </c:pt>
                <c:pt idx="91">
                  <c:v>9.7789999999999999</c:v>
                </c:pt>
                <c:pt idx="92">
                  <c:v>11.048999999999999</c:v>
                </c:pt>
                <c:pt idx="93">
                  <c:v>6.1369999999999996</c:v>
                </c:pt>
                <c:pt idx="94">
                  <c:v>9.1530000000000005</c:v>
                </c:pt>
                <c:pt idx="95">
                  <c:v>6.2850000000000001</c:v>
                </c:pt>
                <c:pt idx="96">
                  <c:v>8.8689999999999998</c:v>
                </c:pt>
                <c:pt idx="97">
                  <c:v>13.177</c:v>
                </c:pt>
                <c:pt idx="98">
                  <c:v>9.9369999999999994</c:v>
                </c:pt>
                <c:pt idx="99">
                  <c:v>9.9410000000000007</c:v>
                </c:pt>
                <c:pt idx="100">
                  <c:v>11.867000000000001</c:v>
                </c:pt>
                <c:pt idx="101">
                  <c:v>11.936</c:v>
                </c:pt>
                <c:pt idx="102">
                  <c:v>12.625</c:v>
                </c:pt>
                <c:pt idx="103">
                  <c:v>11.803000000000001</c:v>
                </c:pt>
                <c:pt idx="104">
                  <c:v>10.853999999999999</c:v>
                </c:pt>
                <c:pt idx="105">
                  <c:v>8.6280000000000001</c:v>
                </c:pt>
                <c:pt idx="106">
                  <c:v>8.2759999999999998</c:v>
                </c:pt>
                <c:pt idx="107">
                  <c:v>8.07</c:v>
                </c:pt>
                <c:pt idx="108">
                  <c:v>8.0250000000000004</c:v>
                </c:pt>
                <c:pt idx="109">
                  <c:v>6.7549999999999999</c:v>
                </c:pt>
                <c:pt idx="110">
                  <c:v>7.226</c:v>
                </c:pt>
                <c:pt idx="111">
                  <c:v>7.5890000000000004</c:v>
                </c:pt>
                <c:pt idx="112">
                  <c:v>7.0289999999999999</c:v>
                </c:pt>
                <c:pt idx="113">
                  <c:v>7.4569999999999999</c:v>
                </c:pt>
                <c:pt idx="114">
                  <c:v>6.8179999999999996</c:v>
                </c:pt>
                <c:pt idx="115">
                  <c:v>6.1849999999999996</c:v>
                </c:pt>
                <c:pt idx="116">
                  <c:v>5.8</c:v>
                </c:pt>
                <c:pt idx="117">
                  <c:v>5.7359999999999998</c:v>
                </c:pt>
                <c:pt idx="118">
                  <c:v>5.56</c:v>
                </c:pt>
                <c:pt idx="119">
                  <c:v>6.5149999999999997</c:v>
                </c:pt>
                <c:pt idx="120">
                  <c:v>7.6820000000000004</c:v>
                </c:pt>
                <c:pt idx="121">
                  <c:v>6.7960000000000003</c:v>
                </c:pt>
                <c:pt idx="122">
                  <c:v>7.6550000000000002</c:v>
                </c:pt>
                <c:pt idx="123">
                  <c:v>6.4770000000000003</c:v>
                </c:pt>
                <c:pt idx="124">
                  <c:v>5.8029999999999999</c:v>
                </c:pt>
                <c:pt idx="125">
                  <c:v>5.6120000000000001</c:v>
                </c:pt>
                <c:pt idx="126">
                  <c:v>5.0309999999999997</c:v>
                </c:pt>
                <c:pt idx="127">
                  <c:v>5.38</c:v>
                </c:pt>
                <c:pt idx="128">
                  <c:v>4.6449999999999996</c:v>
                </c:pt>
              </c:numCache>
            </c:numRef>
          </c:xVal>
          <c:yVal>
            <c:numRef>
              <c:f>Statistica!$I$2:$I$130</c:f>
              <c:numCache>
                <c:formatCode>0.000</c:formatCode>
                <c:ptCount val="129"/>
                <c:pt idx="0">
                  <c:v>1.9990000000000001</c:v>
                </c:pt>
                <c:pt idx="1">
                  <c:v>2.254</c:v>
                </c:pt>
                <c:pt idx="2">
                  <c:v>2.6549999999999998</c:v>
                </c:pt>
                <c:pt idx="3">
                  <c:v>2.512</c:v>
                </c:pt>
                <c:pt idx="4">
                  <c:v>2.117</c:v>
                </c:pt>
                <c:pt idx="5">
                  <c:v>2.044</c:v>
                </c:pt>
                <c:pt idx="6">
                  <c:v>2.3170000000000002</c:v>
                </c:pt>
                <c:pt idx="7">
                  <c:v>2.46</c:v>
                </c:pt>
                <c:pt idx="8">
                  <c:v>2.16</c:v>
                </c:pt>
                <c:pt idx="9">
                  <c:v>2.3690000000000002</c:v>
                </c:pt>
                <c:pt idx="10">
                  <c:v>2.036</c:v>
                </c:pt>
                <c:pt idx="11">
                  <c:v>2.573</c:v>
                </c:pt>
                <c:pt idx="12">
                  <c:v>1.998</c:v>
                </c:pt>
                <c:pt idx="13">
                  <c:v>2.9239999999999999</c:v>
                </c:pt>
                <c:pt idx="14">
                  <c:v>2.3410000000000002</c:v>
                </c:pt>
                <c:pt idx="15">
                  <c:v>2.3919999999999999</c:v>
                </c:pt>
                <c:pt idx="16">
                  <c:v>2.5550000000000002</c:v>
                </c:pt>
                <c:pt idx="17">
                  <c:v>2.8050000000000002</c:v>
                </c:pt>
                <c:pt idx="18">
                  <c:v>2.802</c:v>
                </c:pt>
                <c:pt idx="19">
                  <c:v>2.3879999999999999</c:v>
                </c:pt>
                <c:pt idx="20">
                  <c:v>2.2639999999999998</c:v>
                </c:pt>
                <c:pt idx="21">
                  <c:v>2.4569999999999999</c:v>
                </c:pt>
                <c:pt idx="22">
                  <c:v>2.601</c:v>
                </c:pt>
                <c:pt idx="23">
                  <c:v>2.5390000000000001</c:v>
                </c:pt>
                <c:pt idx="24">
                  <c:v>2.105</c:v>
                </c:pt>
                <c:pt idx="25">
                  <c:v>2.6230000000000002</c:v>
                </c:pt>
                <c:pt idx="26">
                  <c:v>2.694</c:v>
                </c:pt>
                <c:pt idx="27">
                  <c:v>2.7570000000000001</c:v>
                </c:pt>
                <c:pt idx="28">
                  <c:v>3.024</c:v>
                </c:pt>
                <c:pt idx="29">
                  <c:v>2.7210000000000001</c:v>
                </c:pt>
                <c:pt idx="30">
                  <c:v>2.6509999999999998</c:v>
                </c:pt>
                <c:pt idx="31">
                  <c:v>2.4340000000000002</c:v>
                </c:pt>
                <c:pt idx="32">
                  <c:v>2.4910000000000001</c:v>
                </c:pt>
                <c:pt idx="33">
                  <c:v>2.6749999999999998</c:v>
                </c:pt>
                <c:pt idx="34">
                  <c:v>2.41</c:v>
                </c:pt>
                <c:pt idx="35">
                  <c:v>2.8130000000000002</c:v>
                </c:pt>
                <c:pt idx="36">
                  <c:v>2.7730000000000001</c:v>
                </c:pt>
                <c:pt idx="37">
                  <c:v>2.6659999999999999</c:v>
                </c:pt>
                <c:pt idx="38">
                  <c:v>2.4169999999999998</c:v>
                </c:pt>
                <c:pt idx="39">
                  <c:v>2.38</c:v>
                </c:pt>
                <c:pt idx="40">
                  <c:v>2.4620000000000002</c:v>
                </c:pt>
                <c:pt idx="41">
                  <c:v>2.0609999999999999</c:v>
                </c:pt>
                <c:pt idx="42">
                  <c:v>2.5049999999999999</c:v>
                </c:pt>
                <c:pt idx="43">
                  <c:v>2.1070000000000002</c:v>
                </c:pt>
                <c:pt idx="44">
                  <c:v>2.5110000000000001</c:v>
                </c:pt>
                <c:pt idx="45">
                  <c:v>2.3010000000000002</c:v>
                </c:pt>
                <c:pt idx="46">
                  <c:v>2.8170000000000002</c:v>
                </c:pt>
                <c:pt idx="47">
                  <c:v>2.3260000000000001</c:v>
                </c:pt>
                <c:pt idx="48">
                  <c:v>2.2080000000000002</c:v>
                </c:pt>
                <c:pt idx="49">
                  <c:v>2.6779999999999999</c:v>
                </c:pt>
                <c:pt idx="50">
                  <c:v>2.1429999999999998</c:v>
                </c:pt>
                <c:pt idx="51">
                  <c:v>2.6469999999999998</c:v>
                </c:pt>
                <c:pt idx="52">
                  <c:v>2.1909999999999998</c:v>
                </c:pt>
                <c:pt idx="53">
                  <c:v>2.5819999999999999</c:v>
                </c:pt>
                <c:pt idx="54">
                  <c:v>2.5529999999999999</c:v>
                </c:pt>
                <c:pt idx="55">
                  <c:v>2.3410000000000002</c:v>
                </c:pt>
                <c:pt idx="56">
                  <c:v>2.27</c:v>
                </c:pt>
                <c:pt idx="57">
                  <c:v>2.3540000000000001</c:v>
                </c:pt>
                <c:pt idx="58">
                  <c:v>2.48</c:v>
                </c:pt>
                <c:pt idx="59">
                  <c:v>2.7010000000000001</c:v>
                </c:pt>
                <c:pt idx="60">
                  <c:v>1.974</c:v>
                </c:pt>
                <c:pt idx="61">
                  <c:v>2.0960000000000001</c:v>
                </c:pt>
                <c:pt idx="62">
                  <c:v>2.4129999999999998</c:v>
                </c:pt>
                <c:pt idx="63">
                  <c:v>2.3540000000000001</c:v>
                </c:pt>
                <c:pt idx="64">
                  <c:v>2.3959999999999999</c:v>
                </c:pt>
                <c:pt idx="65">
                  <c:v>2.4540000000000002</c:v>
                </c:pt>
                <c:pt idx="66">
                  <c:v>2.6669999999999998</c:v>
                </c:pt>
                <c:pt idx="67">
                  <c:v>2.4279999999999999</c:v>
                </c:pt>
                <c:pt idx="68">
                  <c:v>2.6219999999999999</c:v>
                </c:pt>
                <c:pt idx="69">
                  <c:v>3.319</c:v>
                </c:pt>
                <c:pt idx="70">
                  <c:v>3.4460000000000002</c:v>
                </c:pt>
                <c:pt idx="71">
                  <c:v>2.2440000000000002</c:v>
                </c:pt>
                <c:pt idx="72">
                  <c:v>2.218</c:v>
                </c:pt>
                <c:pt idx="73">
                  <c:v>1.929</c:v>
                </c:pt>
                <c:pt idx="74">
                  <c:v>2.3319999999999999</c:v>
                </c:pt>
                <c:pt idx="75">
                  <c:v>2.141</c:v>
                </c:pt>
                <c:pt idx="76">
                  <c:v>2.0830000000000002</c:v>
                </c:pt>
                <c:pt idx="77">
                  <c:v>2.173</c:v>
                </c:pt>
                <c:pt idx="78">
                  <c:v>1.8939999999999999</c:v>
                </c:pt>
                <c:pt idx="79">
                  <c:v>2.3260000000000001</c:v>
                </c:pt>
                <c:pt idx="80">
                  <c:v>2.3580000000000001</c:v>
                </c:pt>
                <c:pt idx="81">
                  <c:v>2.5019999999999998</c:v>
                </c:pt>
                <c:pt idx="82">
                  <c:v>2.4529999999999998</c:v>
                </c:pt>
                <c:pt idx="83">
                  <c:v>3.2250000000000001</c:v>
                </c:pt>
                <c:pt idx="84">
                  <c:v>2.35</c:v>
                </c:pt>
                <c:pt idx="85">
                  <c:v>3.1739999999999999</c:v>
                </c:pt>
                <c:pt idx="86">
                  <c:v>3.28</c:v>
                </c:pt>
                <c:pt idx="87">
                  <c:v>3.762</c:v>
                </c:pt>
                <c:pt idx="88">
                  <c:v>3.5409999999999999</c:v>
                </c:pt>
                <c:pt idx="89">
                  <c:v>3.4430000000000001</c:v>
                </c:pt>
                <c:pt idx="90">
                  <c:v>2.65</c:v>
                </c:pt>
                <c:pt idx="91">
                  <c:v>2.6280000000000001</c:v>
                </c:pt>
                <c:pt idx="92">
                  <c:v>2.2410000000000001</c:v>
                </c:pt>
                <c:pt idx="93">
                  <c:v>2.2229999999999999</c:v>
                </c:pt>
                <c:pt idx="94">
                  <c:v>2.4510000000000001</c:v>
                </c:pt>
                <c:pt idx="95">
                  <c:v>2.2690000000000001</c:v>
                </c:pt>
                <c:pt idx="96">
                  <c:v>2.4009999999999998</c:v>
                </c:pt>
                <c:pt idx="97">
                  <c:v>2.7010000000000001</c:v>
                </c:pt>
                <c:pt idx="98">
                  <c:v>2.6</c:v>
                </c:pt>
                <c:pt idx="99">
                  <c:v>2.516</c:v>
                </c:pt>
                <c:pt idx="100">
                  <c:v>2.891</c:v>
                </c:pt>
                <c:pt idx="101">
                  <c:v>2.5089999999999999</c:v>
                </c:pt>
                <c:pt idx="102">
                  <c:v>3.0739999999999998</c:v>
                </c:pt>
                <c:pt idx="103">
                  <c:v>2.9209999999999998</c:v>
                </c:pt>
                <c:pt idx="104">
                  <c:v>2.649</c:v>
                </c:pt>
                <c:pt idx="105">
                  <c:v>3.0569999999999999</c:v>
                </c:pt>
                <c:pt idx="106">
                  <c:v>3.1549999999999998</c:v>
                </c:pt>
                <c:pt idx="107">
                  <c:v>2.923</c:v>
                </c:pt>
                <c:pt idx="108">
                  <c:v>2.9159999999999999</c:v>
                </c:pt>
                <c:pt idx="109">
                  <c:v>2.4279999999999999</c:v>
                </c:pt>
                <c:pt idx="110">
                  <c:v>2.085</c:v>
                </c:pt>
                <c:pt idx="111">
                  <c:v>2.5430000000000001</c:v>
                </c:pt>
                <c:pt idx="112">
                  <c:v>2.6829999999999998</c:v>
                </c:pt>
                <c:pt idx="113">
                  <c:v>3.3119999999999998</c:v>
                </c:pt>
                <c:pt idx="114">
                  <c:v>2.3530000000000002</c:v>
                </c:pt>
                <c:pt idx="115">
                  <c:v>1.9470000000000001</c:v>
                </c:pt>
                <c:pt idx="116">
                  <c:v>1.944</c:v>
                </c:pt>
                <c:pt idx="117">
                  <c:v>2.1789999999999998</c:v>
                </c:pt>
                <c:pt idx="118">
                  <c:v>1.754</c:v>
                </c:pt>
                <c:pt idx="119">
                  <c:v>2.1440000000000001</c:v>
                </c:pt>
                <c:pt idx="120">
                  <c:v>2.2879999999999998</c:v>
                </c:pt>
                <c:pt idx="121">
                  <c:v>2.2029999999999998</c:v>
                </c:pt>
                <c:pt idx="122">
                  <c:v>2.4039999999999999</c:v>
                </c:pt>
                <c:pt idx="123">
                  <c:v>2.06</c:v>
                </c:pt>
                <c:pt idx="124">
                  <c:v>1.651</c:v>
                </c:pt>
                <c:pt idx="125">
                  <c:v>1.581</c:v>
                </c:pt>
                <c:pt idx="126">
                  <c:v>1.5389999999999999</c:v>
                </c:pt>
                <c:pt idx="127">
                  <c:v>1.74</c:v>
                </c:pt>
                <c:pt idx="128">
                  <c:v>1.6970000000000001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F4E-4E7B-8908-193C476B5DC0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Statistica!$J$132:$J$202</c:f>
              <c:numCache>
                <c:formatCode>0.000</c:formatCode>
                <c:ptCount val="71"/>
                <c:pt idx="0">
                  <c:v>11.218999999999999</c:v>
                </c:pt>
                <c:pt idx="1">
                  <c:v>14.605</c:v>
                </c:pt>
                <c:pt idx="2">
                  <c:v>11.180999999999999</c:v>
                </c:pt>
                <c:pt idx="3">
                  <c:v>8.0210000000000008</c:v>
                </c:pt>
                <c:pt idx="4">
                  <c:v>12.268000000000001</c:v>
                </c:pt>
                <c:pt idx="5">
                  <c:v>14.933999999999999</c:v>
                </c:pt>
                <c:pt idx="6">
                  <c:v>9.3780000000000001</c:v>
                </c:pt>
                <c:pt idx="7">
                  <c:v>22.873000000000001</c:v>
                </c:pt>
                <c:pt idx="8">
                  <c:v>8.0069999999999997</c:v>
                </c:pt>
                <c:pt idx="9">
                  <c:v>6.3780000000000001</c:v>
                </c:pt>
                <c:pt idx="10">
                  <c:v>13.048</c:v>
                </c:pt>
                <c:pt idx="11">
                  <c:v>13.632999999999999</c:v>
                </c:pt>
                <c:pt idx="12">
                  <c:v>9.3629999999999995</c:v>
                </c:pt>
                <c:pt idx="13">
                  <c:v>7.4450000000000003</c:v>
                </c:pt>
                <c:pt idx="14">
                  <c:v>7.6260000000000003</c:v>
                </c:pt>
                <c:pt idx="15">
                  <c:v>10.15</c:v>
                </c:pt>
                <c:pt idx="16">
                  <c:v>7.6859999999999999</c:v>
                </c:pt>
                <c:pt idx="17">
                  <c:v>6.9649999999999999</c:v>
                </c:pt>
                <c:pt idx="18">
                  <c:v>6.5049999999999999</c:v>
                </c:pt>
                <c:pt idx="19">
                  <c:v>7.5810000000000004</c:v>
                </c:pt>
                <c:pt idx="20">
                  <c:v>7.9269999999999996</c:v>
                </c:pt>
                <c:pt idx="21">
                  <c:v>5.4530000000000003</c:v>
                </c:pt>
                <c:pt idx="22">
                  <c:v>6.3129999999999997</c:v>
                </c:pt>
                <c:pt idx="23">
                  <c:v>6.6</c:v>
                </c:pt>
                <c:pt idx="24">
                  <c:v>6.4450000000000003</c:v>
                </c:pt>
                <c:pt idx="25">
                  <c:v>6.9169999999999998</c:v>
                </c:pt>
                <c:pt idx="26">
                  <c:v>5.8689999999999998</c:v>
                </c:pt>
                <c:pt idx="27">
                  <c:v>7.1440000000000001</c:v>
                </c:pt>
                <c:pt idx="28">
                  <c:v>8.1259999999999994</c:v>
                </c:pt>
                <c:pt idx="29">
                  <c:v>7.2809999999999997</c:v>
                </c:pt>
                <c:pt idx="30">
                  <c:v>6.22</c:v>
                </c:pt>
                <c:pt idx="31">
                  <c:v>6.6470000000000002</c:v>
                </c:pt>
                <c:pt idx="32">
                  <c:v>5.7320000000000002</c:v>
                </c:pt>
                <c:pt idx="33">
                  <c:v>7.0430000000000001</c:v>
                </c:pt>
                <c:pt idx="34">
                  <c:v>7.7789999999999999</c:v>
                </c:pt>
                <c:pt idx="35">
                  <c:v>7.4240000000000004</c:v>
                </c:pt>
                <c:pt idx="36">
                  <c:v>7.8550000000000004</c:v>
                </c:pt>
                <c:pt idx="37">
                  <c:v>10.36</c:v>
                </c:pt>
                <c:pt idx="38">
                  <c:v>7.9290000000000003</c:v>
                </c:pt>
                <c:pt idx="39">
                  <c:v>10.614000000000001</c:v>
                </c:pt>
                <c:pt idx="40">
                  <c:v>9.2729999999999997</c:v>
                </c:pt>
                <c:pt idx="41">
                  <c:v>7.3390000000000004</c:v>
                </c:pt>
                <c:pt idx="42">
                  <c:v>9.1639999999999997</c:v>
                </c:pt>
                <c:pt idx="43">
                  <c:v>8.82</c:v>
                </c:pt>
                <c:pt idx="44">
                  <c:v>7.2249999999999996</c:v>
                </c:pt>
                <c:pt idx="45">
                  <c:v>7.3659999999999997</c:v>
                </c:pt>
                <c:pt idx="46">
                  <c:v>6.2389999999999999</c:v>
                </c:pt>
                <c:pt idx="47">
                  <c:v>6.2910000000000004</c:v>
                </c:pt>
                <c:pt idx="48">
                  <c:v>5.9889999999999999</c:v>
                </c:pt>
                <c:pt idx="49">
                  <c:v>5.6</c:v>
                </c:pt>
                <c:pt idx="50">
                  <c:v>6.6050000000000004</c:v>
                </c:pt>
                <c:pt idx="51">
                  <c:v>6.7060000000000004</c:v>
                </c:pt>
                <c:pt idx="52">
                  <c:v>7.4980000000000002</c:v>
                </c:pt>
                <c:pt idx="53">
                  <c:v>6.8369999999999997</c:v>
                </c:pt>
                <c:pt idx="54">
                  <c:v>7.234</c:v>
                </c:pt>
                <c:pt idx="55">
                  <c:v>7.5469999999999997</c:v>
                </c:pt>
                <c:pt idx="56">
                  <c:v>7.7430000000000003</c:v>
                </c:pt>
                <c:pt idx="57">
                  <c:v>7.1390000000000002</c:v>
                </c:pt>
                <c:pt idx="58">
                  <c:v>6.641</c:v>
                </c:pt>
                <c:pt idx="59">
                  <c:v>7.6529999999999996</c:v>
                </c:pt>
                <c:pt idx="60">
                  <c:v>6.9649999999999999</c:v>
                </c:pt>
                <c:pt idx="61">
                  <c:v>7.8579999999999997</c:v>
                </c:pt>
                <c:pt idx="62">
                  <c:v>6.3529999999999998</c:v>
                </c:pt>
                <c:pt idx="63">
                  <c:v>10.119</c:v>
                </c:pt>
                <c:pt idx="64">
                  <c:v>7.9740000000000002</c:v>
                </c:pt>
                <c:pt idx="65">
                  <c:v>7.117</c:v>
                </c:pt>
                <c:pt idx="66">
                  <c:v>6.7229999999999999</c:v>
                </c:pt>
                <c:pt idx="67">
                  <c:v>7.6849999999999996</c:v>
                </c:pt>
                <c:pt idx="68">
                  <c:v>5.3620000000000001</c:v>
                </c:pt>
                <c:pt idx="69">
                  <c:v>5.55</c:v>
                </c:pt>
                <c:pt idx="70">
                  <c:v>6.7949999999999999</c:v>
                </c:pt>
              </c:numCache>
            </c:numRef>
          </c:xVal>
          <c:yVal>
            <c:numRef>
              <c:f>Statistica!$I$132:$I$202</c:f>
              <c:numCache>
                <c:formatCode>0.000</c:formatCode>
                <c:ptCount val="71"/>
                <c:pt idx="0">
                  <c:v>2.5089999999999999</c:v>
                </c:pt>
                <c:pt idx="1">
                  <c:v>3.2709999999999999</c:v>
                </c:pt>
                <c:pt idx="2">
                  <c:v>2.5190000000000001</c:v>
                </c:pt>
                <c:pt idx="3">
                  <c:v>2.6019999999999999</c:v>
                </c:pt>
                <c:pt idx="4">
                  <c:v>2.7040000000000002</c:v>
                </c:pt>
                <c:pt idx="5">
                  <c:v>3.609</c:v>
                </c:pt>
                <c:pt idx="6">
                  <c:v>2.5960000000000001</c:v>
                </c:pt>
                <c:pt idx="7">
                  <c:v>4.5410000000000004</c:v>
                </c:pt>
                <c:pt idx="8">
                  <c:v>1.7310000000000001</c:v>
                </c:pt>
                <c:pt idx="9">
                  <c:v>2.4590000000000001</c:v>
                </c:pt>
                <c:pt idx="10">
                  <c:v>2.9849999999999999</c:v>
                </c:pt>
                <c:pt idx="11">
                  <c:v>3.05</c:v>
                </c:pt>
                <c:pt idx="12">
                  <c:v>3.274</c:v>
                </c:pt>
                <c:pt idx="13">
                  <c:v>2.4289999999999998</c:v>
                </c:pt>
                <c:pt idx="14">
                  <c:v>2.492</c:v>
                </c:pt>
                <c:pt idx="15">
                  <c:v>2.411</c:v>
                </c:pt>
                <c:pt idx="16">
                  <c:v>2.81</c:v>
                </c:pt>
                <c:pt idx="17">
                  <c:v>2.444</c:v>
                </c:pt>
                <c:pt idx="18">
                  <c:v>2.677</c:v>
                </c:pt>
                <c:pt idx="19">
                  <c:v>2.84</c:v>
                </c:pt>
                <c:pt idx="20">
                  <c:v>2.8769999999999998</c:v>
                </c:pt>
                <c:pt idx="21">
                  <c:v>2.37</c:v>
                </c:pt>
                <c:pt idx="22">
                  <c:v>2.4950000000000001</c:v>
                </c:pt>
                <c:pt idx="23">
                  <c:v>2.9529999999999998</c:v>
                </c:pt>
                <c:pt idx="24">
                  <c:v>2.4670000000000001</c:v>
                </c:pt>
                <c:pt idx="25">
                  <c:v>2.2749999999999999</c:v>
                </c:pt>
                <c:pt idx="26">
                  <c:v>2.222</c:v>
                </c:pt>
                <c:pt idx="27">
                  <c:v>2.7290000000000001</c:v>
                </c:pt>
                <c:pt idx="28">
                  <c:v>2.4710000000000001</c:v>
                </c:pt>
                <c:pt idx="29">
                  <c:v>2.3719999999999999</c:v>
                </c:pt>
                <c:pt idx="30">
                  <c:v>2.4449999999999998</c:v>
                </c:pt>
                <c:pt idx="31">
                  <c:v>2.2360000000000002</c:v>
                </c:pt>
                <c:pt idx="32">
                  <c:v>2.073</c:v>
                </c:pt>
                <c:pt idx="33">
                  <c:v>2.004</c:v>
                </c:pt>
                <c:pt idx="34">
                  <c:v>2.0950000000000002</c:v>
                </c:pt>
                <c:pt idx="35">
                  <c:v>2.1150000000000002</c:v>
                </c:pt>
                <c:pt idx="36">
                  <c:v>2.5369999999999999</c:v>
                </c:pt>
                <c:pt idx="37">
                  <c:v>2.105</c:v>
                </c:pt>
                <c:pt idx="38">
                  <c:v>2.3839999999999999</c:v>
                </c:pt>
                <c:pt idx="39">
                  <c:v>2.6139999999999999</c:v>
                </c:pt>
                <c:pt idx="40">
                  <c:v>2.6720000000000002</c:v>
                </c:pt>
                <c:pt idx="41">
                  <c:v>2.508</c:v>
                </c:pt>
                <c:pt idx="42">
                  <c:v>2.5089999999999999</c:v>
                </c:pt>
                <c:pt idx="43">
                  <c:v>2.6280000000000001</c:v>
                </c:pt>
                <c:pt idx="44">
                  <c:v>2.6890000000000001</c:v>
                </c:pt>
                <c:pt idx="45">
                  <c:v>2.3919999999999999</c:v>
                </c:pt>
                <c:pt idx="46">
                  <c:v>2.62</c:v>
                </c:pt>
                <c:pt idx="47">
                  <c:v>2.2349999999999999</c:v>
                </c:pt>
                <c:pt idx="48">
                  <c:v>2.6080000000000001</c:v>
                </c:pt>
                <c:pt idx="49">
                  <c:v>2.3879999999999999</c:v>
                </c:pt>
                <c:pt idx="50">
                  <c:v>2.464</c:v>
                </c:pt>
                <c:pt idx="51">
                  <c:v>2.5030000000000001</c:v>
                </c:pt>
                <c:pt idx="52">
                  <c:v>2.3050000000000002</c:v>
                </c:pt>
                <c:pt idx="53">
                  <c:v>2.4049999999999998</c:v>
                </c:pt>
                <c:pt idx="54">
                  <c:v>2.74</c:v>
                </c:pt>
                <c:pt idx="55">
                  <c:v>2.62</c:v>
                </c:pt>
                <c:pt idx="56">
                  <c:v>2.476</c:v>
                </c:pt>
                <c:pt idx="57">
                  <c:v>2.282</c:v>
                </c:pt>
                <c:pt idx="58">
                  <c:v>2.69</c:v>
                </c:pt>
                <c:pt idx="59">
                  <c:v>2.4089999999999998</c:v>
                </c:pt>
                <c:pt idx="60">
                  <c:v>2.85</c:v>
                </c:pt>
                <c:pt idx="61">
                  <c:v>2.7349999999999999</c:v>
                </c:pt>
                <c:pt idx="62">
                  <c:v>2.7330000000000001</c:v>
                </c:pt>
                <c:pt idx="63">
                  <c:v>2.2999999999999998</c:v>
                </c:pt>
                <c:pt idx="64">
                  <c:v>3.44</c:v>
                </c:pt>
                <c:pt idx="65">
                  <c:v>2.6160000000000001</c:v>
                </c:pt>
                <c:pt idx="66">
                  <c:v>2.6480000000000001</c:v>
                </c:pt>
                <c:pt idx="67">
                  <c:v>2.7360000000000002</c:v>
                </c:pt>
                <c:pt idx="68">
                  <c:v>2.4729999999999999</c:v>
                </c:pt>
                <c:pt idx="69">
                  <c:v>2.0379999999999998</c:v>
                </c:pt>
                <c:pt idx="70">
                  <c:v>2.7250000000000001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4E-4E7B-8908-193C476B5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11616"/>
        <c:axId val="124913152"/>
      </c:scatterChart>
      <c:valAx>
        <c:axId val="12491161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4913152"/>
        <c:crosses val="autoZero"/>
        <c:crossBetween val="midCat"/>
      </c:valAx>
      <c:valAx>
        <c:axId val="124913152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124911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LK1)'!$E$2</c:f>
              <c:strCache>
                <c:ptCount val="1"/>
                <c:pt idx="0">
                  <c:v>TOC (%)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'dve jadra LK2 (zde LK1)'!$E$76:$E$148</c:f>
              <c:numCache>
                <c:formatCode>General</c:formatCode>
                <c:ptCount val="73"/>
                <c:pt idx="0">
                  <c:v>3.6295875310897827</c:v>
                </c:pt>
                <c:pt idx="1">
                  <c:v>2.7885968685150146</c:v>
                </c:pt>
                <c:pt idx="2">
                  <c:v>2.0380947887897491</c:v>
                </c:pt>
                <c:pt idx="3">
                  <c:v>2.8246477444966636</c:v>
                </c:pt>
                <c:pt idx="4">
                  <c:v>0.79810574650764465</c:v>
                </c:pt>
                <c:pt idx="5">
                  <c:v>3.9025605916976929</c:v>
                </c:pt>
                <c:pt idx="6">
                  <c:v>2.996528148651123</c:v>
                </c:pt>
                <c:pt idx="7">
                  <c:v>1.3272698521614075</c:v>
                </c:pt>
                <c:pt idx="8">
                  <c:v>1.1996349493662517</c:v>
                </c:pt>
                <c:pt idx="9">
                  <c:v>2.1058592796325684</c:v>
                </c:pt>
                <c:pt idx="10">
                  <c:v>3.1482152938842773</c:v>
                </c:pt>
                <c:pt idx="11">
                  <c:v>4.2040206789970398</c:v>
                </c:pt>
                <c:pt idx="13">
                  <c:v>5.6655123233795166</c:v>
                </c:pt>
                <c:pt idx="14">
                  <c:v>5.5051379203796387</c:v>
                </c:pt>
                <c:pt idx="15">
                  <c:v>5.212085485458374</c:v>
                </c:pt>
                <c:pt idx="16">
                  <c:v>6.439526716868083</c:v>
                </c:pt>
                <c:pt idx="18">
                  <c:v>9.8944830894470215</c:v>
                </c:pt>
                <c:pt idx="19">
                  <c:v>9.3722200393676758</c:v>
                </c:pt>
                <c:pt idx="20">
                  <c:v>7.6248085498809814</c:v>
                </c:pt>
                <c:pt idx="21">
                  <c:v>2.618377685546875</c:v>
                </c:pt>
                <c:pt idx="22">
                  <c:v>4.8531973361968994</c:v>
                </c:pt>
                <c:pt idx="23">
                  <c:v>5.5028491020202637</c:v>
                </c:pt>
                <c:pt idx="24">
                  <c:v>5.1644444465637207</c:v>
                </c:pt>
                <c:pt idx="25">
                  <c:v>6.1179690361022949</c:v>
                </c:pt>
                <c:pt idx="26">
                  <c:v>6.0713598728179932</c:v>
                </c:pt>
                <c:pt idx="27">
                  <c:v>7.6605038642883301</c:v>
                </c:pt>
                <c:pt idx="28">
                  <c:v>14.209859848022461</c:v>
                </c:pt>
                <c:pt idx="29">
                  <c:v>15.376678943634033</c:v>
                </c:pt>
                <c:pt idx="30">
                  <c:v>12.461770057678223</c:v>
                </c:pt>
                <c:pt idx="31">
                  <c:v>9.6902451515197754</c:v>
                </c:pt>
                <c:pt idx="32">
                  <c:v>8.1613311767578125</c:v>
                </c:pt>
                <c:pt idx="33">
                  <c:v>5.4249649047851563</c:v>
                </c:pt>
                <c:pt idx="34">
                  <c:v>4.0911331176757812</c:v>
                </c:pt>
                <c:pt idx="35">
                  <c:v>4.1672985553741455</c:v>
                </c:pt>
                <c:pt idx="36">
                  <c:v>4.1654751300811768</c:v>
                </c:pt>
                <c:pt idx="37">
                  <c:v>3.5734014511108398</c:v>
                </c:pt>
                <c:pt idx="38">
                  <c:v>3.2864048480987549</c:v>
                </c:pt>
                <c:pt idx="40">
                  <c:v>3.7044092416763306</c:v>
                </c:pt>
                <c:pt idx="41">
                  <c:v>4.2435088157653809</c:v>
                </c:pt>
                <c:pt idx="42">
                  <c:v>4.5110776424407959</c:v>
                </c:pt>
                <c:pt idx="43">
                  <c:v>2.0203519463539124</c:v>
                </c:pt>
                <c:pt idx="44">
                  <c:v>2.2169618606567383</c:v>
                </c:pt>
                <c:pt idx="45">
                  <c:v>3.3524003823598227</c:v>
                </c:pt>
                <c:pt idx="46">
                  <c:v>2.4149779081344604</c:v>
                </c:pt>
                <c:pt idx="47">
                  <c:v>1.7368927597999573</c:v>
                </c:pt>
                <c:pt idx="48">
                  <c:v>1.0048961192369461</c:v>
                </c:pt>
                <c:pt idx="49">
                  <c:v>0.73807990550994873</c:v>
                </c:pt>
                <c:pt idx="50">
                  <c:v>1.4010326067606609</c:v>
                </c:pt>
                <c:pt idx="51">
                  <c:v>2.2387732267379761</c:v>
                </c:pt>
                <c:pt idx="52">
                  <c:v>2.0514782667160034</c:v>
                </c:pt>
                <c:pt idx="53">
                  <c:v>1.6569450497627258</c:v>
                </c:pt>
                <c:pt idx="54">
                  <c:v>0.27285370230674744</c:v>
                </c:pt>
                <c:pt idx="55">
                  <c:v>0.20311389118432999</c:v>
                </c:pt>
                <c:pt idx="56">
                  <c:v>0.25018053501844406</c:v>
                </c:pt>
              </c:numCache>
            </c:numRef>
          </c:xVal>
          <c:yVal>
            <c:numRef>
              <c:f>'dve jadra LK2 (zde LK1)'!$B$76:$B$148</c:f>
              <c:numCache>
                <c:formatCode>General</c:formatCode>
                <c:ptCount val="73"/>
                <c:pt idx="0">
                  <c:v>42.5</c:v>
                </c:pt>
                <c:pt idx="1">
                  <c:v>43.5</c:v>
                </c:pt>
                <c:pt idx="2">
                  <c:v>44.5</c:v>
                </c:pt>
                <c:pt idx="3">
                  <c:v>45.5</c:v>
                </c:pt>
                <c:pt idx="4">
                  <c:v>46.5</c:v>
                </c:pt>
                <c:pt idx="5">
                  <c:v>47.5</c:v>
                </c:pt>
                <c:pt idx="6">
                  <c:v>48.5</c:v>
                </c:pt>
                <c:pt idx="7">
                  <c:v>49.5</c:v>
                </c:pt>
                <c:pt idx="8">
                  <c:v>50.5</c:v>
                </c:pt>
                <c:pt idx="9">
                  <c:v>51.5</c:v>
                </c:pt>
                <c:pt idx="10">
                  <c:v>52.5</c:v>
                </c:pt>
                <c:pt idx="11">
                  <c:v>53.5</c:v>
                </c:pt>
                <c:pt idx="12">
                  <c:v>54.5</c:v>
                </c:pt>
                <c:pt idx="13">
                  <c:v>55.5</c:v>
                </c:pt>
                <c:pt idx="14">
                  <c:v>56.5</c:v>
                </c:pt>
                <c:pt idx="15">
                  <c:v>57.5</c:v>
                </c:pt>
                <c:pt idx="16">
                  <c:v>58.5</c:v>
                </c:pt>
                <c:pt idx="17">
                  <c:v>59.5</c:v>
                </c:pt>
                <c:pt idx="18">
                  <c:v>60.5</c:v>
                </c:pt>
                <c:pt idx="19">
                  <c:v>61.5</c:v>
                </c:pt>
                <c:pt idx="20">
                  <c:v>62.5</c:v>
                </c:pt>
                <c:pt idx="21">
                  <c:v>63.5</c:v>
                </c:pt>
                <c:pt idx="22">
                  <c:v>64.5</c:v>
                </c:pt>
                <c:pt idx="23">
                  <c:v>65.5</c:v>
                </c:pt>
                <c:pt idx="24">
                  <c:v>66.5</c:v>
                </c:pt>
                <c:pt idx="25">
                  <c:v>67.5</c:v>
                </c:pt>
                <c:pt idx="26">
                  <c:v>68.5</c:v>
                </c:pt>
                <c:pt idx="27">
                  <c:v>69.5</c:v>
                </c:pt>
                <c:pt idx="28">
                  <c:v>70.5</c:v>
                </c:pt>
                <c:pt idx="29">
                  <c:v>71.5</c:v>
                </c:pt>
                <c:pt idx="30">
                  <c:v>72.5</c:v>
                </c:pt>
                <c:pt idx="31">
                  <c:v>73.5</c:v>
                </c:pt>
                <c:pt idx="32">
                  <c:v>74.5</c:v>
                </c:pt>
                <c:pt idx="33">
                  <c:v>75.5</c:v>
                </c:pt>
                <c:pt idx="34">
                  <c:v>76.5</c:v>
                </c:pt>
                <c:pt idx="35">
                  <c:v>77.5</c:v>
                </c:pt>
                <c:pt idx="36">
                  <c:v>78.5</c:v>
                </c:pt>
                <c:pt idx="37">
                  <c:v>79.5</c:v>
                </c:pt>
                <c:pt idx="38">
                  <c:v>80.5</c:v>
                </c:pt>
                <c:pt idx="39">
                  <c:v>81.5</c:v>
                </c:pt>
                <c:pt idx="40">
                  <c:v>82.5</c:v>
                </c:pt>
                <c:pt idx="41">
                  <c:v>83.5</c:v>
                </c:pt>
                <c:pt idx="42">
                  <c:v>84.5</c:v>
                </c:pt>
                <c:pt idx="43">
                  <c:v>85.5</c:v>
                </c:pt>
                <c:pt idx="44">
                  <c:v>86.5</c:v>
                </c:pt>
                <c:pt idx="45">
                  <c:v>87.5</c:v>
                </c:pt>
                <c:pt idx="46">
                  <c:v>88.5</c:v>
                </c:pt>
                <c:pt idx="47">
                  <c:v>89.5</c:v>
                </c:pt>
                <c:pt idx="48">
                  <c:v>90.5</c:v>
                </c:pt>
                <c:pt idx="49">
                  <c:v>91.5</c:v>
                </c:pt>
                <c:pt idx="50">
                  <c:v>92.5</c:v>
                </c:pt>
                <c:pt idx="51">
                  <c:v>93.5</c:v>
                </c:pt>
                <c:pt idx="52">
                  <c:v>94.5</c:v>
                </c:pt>
                <c:pt idx="53">
                  <c:v>95.5</c:v>
                </c:pt>
                <c:pt idx="54">
                  <c:v>96.5</c:v>
                </c:pt>
                <c:pt idx="55">
                  <c:v>97.5</c:v>
                </c:pt>
                <c:pt idx="56">
                  <c:v>98.5</c:v>
                </c:pt>
                <c:pt idx="57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9D-4A36-9EAA-37D3C056DF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282944"/>
        <c:axId val="35284480"/>
      </c:scatterChart>
      <c:valAx>
        <c:axId val="35282944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284480"/>
        <c:crosses val="autoZero"/>
        <c:crossBetween val="midCat"/>
      </c:valAx>
      <c:valAx>
        <c:axId val="35284480"/>
        <c:scaling>
          <c:orientation val="maxMin"/>
          <c:max val="100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crossAx val="35282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S/TOC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Statistica!$F$2:$F$130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Statistica!$J$2:$J$130</c:f>
              <c:numCache>
                <c:formatCode>0.000</c:formatCode>
                <c:ptCount val="129"/>
                <c:pt idx="0">
                  <c:v>6.3529999999999998</c:v>
                </c:pt>
                <c:pt idx="1">
                  <c:v>5.133</c:v>
                </c:pt>
                <c:pt idx="2">
                  <c:v>7.72</c:v>
                </c:pt>
                <c:pt idx="3">
                  <c:v>6.8250000000000002</c:v>
                </c:pt>
                <c:pt idx="4">
                  <c:v>6.3029999999999999</c:v>
                </c:pt>
                <c:pt idx="5">
                  <c:v>6.907</c:v>
                </c:pt>
                <c:pt idx="6">
                  <c:v>7.5620000000000003</c:v>
                </c:pt>
                <c:pt idx="7">
                  <c:v>7.226</c:v>
                </c:pt>
                <c:pt idx="8">
                  <c:v>5.891</c:v>
                </c:pt>
                <c:pt idx="9">
                  <c:v>6.7789999999999999</c:v>
                </c:pt>
                <c:pt idx="10">
                  <c:v>6.7530000000000001</c:v>
                </c:pt>
                <c:pt idx="11">
                  <c:v>7.3979999999999997</c:v>
                </c:pt>
                <c:pt idx="12">
                  <c:v>7.0460000000000003</c:v>
                </c:pt>
                <c:pt idx="13">
                  <c:v>7.8120000000000003</c:v>
                </c:pt>
                <c:pt idx="14">
                  <c:v>7.9489999999999998</c:v>
                </c:pt>
                <c:pt idx="15">
                  <c:v>7.0739999999999998</c:v>
                </c:pt>
                <c:pt idx="16">
                  <c:v>7.81</c:v>
                </c:pt>
                <c:pt idx="17">
                  <c:v>8.5350000000000001</c:v>
                </c:pt>
                <c:pt idx="18">
                  <c:v>9.0459999999999994</c:v>
                </c:pt>
                <c:pt idx="19">
                  <c:v>7.8650000000000002</c:v>
                </c:pt>
                <c:pt idx="20">
                  <c:v>7.2009999999999996</c:v>
                </c:pt>
                <c:pt idx="21">
                  <c:v>7.6219999999999999</c:v>
                </c:pt>
                <c:pt idx="22">
                  <c:v>8.0790000000000006</c:v>
                </c:pt>
                <c:pt idx="23">
                  <c:v>6.9950000000000001</c:v>
                </c:pt>
                <c:pt idx="24">
                  <c:v>7.6550000000000002</c:v>
                </c:pt>
                <c:pt idx="25">
                  <c:v>8.3949999999999996</c:v>
                </c:pt>
                <c:pt idx="26">
                  <c:v>7.944</c:v>
                </c:pt>
                <c:pt idx="27">
                  <c:v>8.6359999999999992</c:v>
                </c:pt>
                <c:pt idx="28">
                  <c:v>8.5079999999999991</c:v>
                </c:pt>
                <c:pt idx="29">
                  <c:v>7.9889999999999999</c:v>
                </c:pt>
                <c:pt idx="30">
                  <c:v>7.0650000000000004</c:v>
                </c:pt>
                <c:pt idx="31">
                  <c:v>7.5839999999999996</c:v>
                </c:pt>
                <c:pt idx="32">
                  <c:v>6.98</c:v>
                </c:pt>
                <c:pt idx="33">
                  <c:v>6.6749999999999998</c:v>
                </c:pt>
                <c:pt idx="34">
                  <c:v>6.9729999999999999</c:v>
                </c:pt>
                <c:pt idx="35">
                  <c:v>7.3650000000000002</c:v>
                </c:pt>
                <c:pt idx="36">
                  <c:v>6.6669999999999998</c:v>
                </c:pt>
                <c:pt idx="37">
                  <c:v>6.5389999999999997</c:v>
                </c:pt>
                <c:pt idx="38">
                  <c:v>6.3609999999999998</c:v>
                </c:pt>
                <c:pt idx="39">
                  <c:v>6.7309999999999999</c:v>
                </c:pt>
                <c:pt idx="40">
                  <c:v>6.2480000000000002</c:v>
                </c:pt>
                <c:pt idx="41">
                  <c:v>5.7080000000000002</c:v>
                </c:pt>
                <c:pt idx="42">
                  <c:v>5.9720000000000004</c:v>
                </c:pt>
                <c:pt idx="43">
                  <c:v>5.5019999999999998</c:v>
                </c:pt>
                <c:pt idx="44">
                  <c:v>6.0380000000000003</c:v>
                </c:pt>
                <c:pt idx="45">
                  <c:v>7.5739999999999998</c:v>
                </c:pt>
                <c:pt idx="46">
                  <c:v>7.9429999999999996</c:v>
                </c:pt>
                <c:pt idx="47">
                  <c:v>8.1319999999999997</c:v>
                </c:pt>
                <c:pt idx="48">
                  <c:v>8.2690000000000001</c:v>
                </c:pt>
                <c:pt idx="49">
                  <c:v>8.718</c:v>
                </c:pt>
                <c:pt idx="50">
                  <c:v>7.4790000000000001</c:v>
                </c:pt>
                <c:pt idx="51">
                  <c:v>10.363</c:v>
                </c:pt>
                <c:pt idx="52">
                  <c:v>9.907</c:v>
                </c:pt>
                <c:pt idx="53">
                  <c:v>10.944000000000001</c:v>
                </c:pt>
                <c:pt idx="54">
                  <c:v>11.781000000000001</c:v>
                </c:pt>
                <c:pt idx="55">
                  <c:v>8.8290000000000006</c:v>
                </c:pt>
                <c:pt idx="56">
                  <c:v>7.7729999999999997</c:v>
                </c:pt>
                <c:pt idx="57">
                  <c:v>5.8760000000000003</c:v>
                </c:pt>
                <c:pt idx="58">
                  <c:v>7.7240000000000002</c:v>
                </c:pt>
                <c:pt idx="59">
                  <c:v>8.0180000000000007</c:v>
                </c:pt>
                <c:pt idx="60">
                  <c:v>6.3789999999999996</c:v>
                </c:pt>
                <c:pt idx="61">
                  <c:v>6.86</c:v>
                </c:pt>
                <c:pt idx="62">
                  <c:v>6.8739999999999997</c:v>
                </c:pt>
                <c:pt idx="63">
                  <c:v>6.577</c:v>
                </c:pt>
                <c:pt idx="64">
                  <c:v>7.1349999999999998</c:v>
                </c:pt>
                <c:pt idx="65">
                  <c:v>6.3120000000000003</c:v>
                </c:pt>
                <c:pt idx="66">
                  <c:v>7.5369999999999999</c:v>
                </c:pt>
                <c:pt idx="67">
                  <c:v>7.1050000000000004</c:v>
                </c:pt>
                <c:pt idx="68">
                  <c:v>8.5660000000000007</c:v>
                </c:pt>
                <c:pt idx="69">
                  <c:v>8.9060000000000006</c:v>
                </c:pt>
                <c:pt idx="70">
                  <c:v>8.3439999999999994</c:v>
                </c:pt>
                <c:pt idx="71">
                  <c:v>9.9909999999999997</c:v>
                </c:pt>
                <c:pt idx="72">
                  <c:v>6.7809999999999997</c:v>
                </c:pt>
                <c:pt idx="73">
                  <c:v>6.9630000000000001</c:v>
                </c:pt>
                <c:pt idx="74">
                  <c:v>8.0009999999999994</c:v>
                </c:pt>
                <c:pt idx="75">
                  <c:v>6.84</c:v>
                </c:pt>
                <c:pt idx="76">
                  <c:v>6.4619999999999997</c:v>
                </c:pt>
                <c:pt idx="77">
                  <c:v>7.2</c:v>
                </c:pt>
                <c:pt idx="78">
                  <c:v>6.2709999999999999</c:v>
                </c:pt>
                <c:pt idx="79">
                  <c:v>7.774</c:v>
                </c:pt>
                <c:pt idx="80">
                  <c:v>7.3369999999999997</c:v>
                </c:pt>
                <c:pt idx="81">
                  <c:v>8.3339999999999996</c:v>
                </c:pt>
                <c:pt idx="82">
                  <c:v>7.4080000000000004</c:v>
                </c:pt>
                <c:pt idx="83">
                  <c:v>8.3840000000000003</c:v>
                </c:pt>
                <c:pt idx="84">
                  <c:v>9.5619999999999994</c:v>
                </c:pt>
                <c:pt idx="85">
                  <c:v>10.416</c:v>
                </c:pt>
                <c:pt idx="86">
                  <c:v>9.9049999999999994</c:v>
                </c:pt>
                <c:pt idx="87">
                  <c:v>10.824</c:v>
                </c:pt>
                <c:pt idx="88">
                  <c:v>10.055</c:v>
                </c:pt>
                <c:pt idx="89">
                  <c:v>11.161</c:v>
                </c:pt>
                <c:pt idx="90">
                  <c:v>11.055999999999999</c:v>
                </c:pt>
                <c:pt idx="91">
                  <c:v>9.7789999999999999</c:v>
                </c:pt>
                <c:pt idx="92">
                  <c:v>11.048999999999999</c:v>
                </c:pt>
                <c:pt idx="93">
                  <c:v>6.1369999999999996</c:v>
                </c:pt>
                <c:pt idx="94">
                  <c:v>9.1530000000000005</c:v>
                </c:pt>
                <c:pt idx="95">
                  <c:v>6.2850000000000001</c:v>
                </c:pt>
                <c:pt idx="96">
                  <c:v>8.8689999999999998</c:v>
                </c:pt>
                <c:pt idx="97">
                  <c:v>13.177</c:v>
                </c:pt>
                <c:pt idx="98">
                  <c:v>9.9369999999999994</c:v>
                </c:pt>
                <c:pt idx="99">
                  <c:v>9.9410000000000007</c:v>
                </c:pt>
                <c:pt idx="100">
                  <c:v>11.867000000000001</c:v>
                </c:pt>
                <c:pt idx="101">
                  <c:v>11.936</c:v>
                </c:pt>
                <c:pt idx="102">
                  <c:v>12.625</c:v>
                </c:pt>
                <c:pt idx="103">
                  <c:v>11.803000000000001</c:v>
                </c:pt>
                <c:pt idx="104">
                  <c:v>10.853999999999999</c:v>
                </c:pt>
                <c:pt idx="105">
                  <c:v>8.6280000000000001</c:v>
                </c:pt>
                <c:pt idx="106">
                  <c:v>8.2759999999999998</c:v>
                </c:pt>
                <c:pt idx="107">
                  <c:v>8.07</c:v>
                </c:pt>
                <c:pt idx="108">
                  <c:v>8.0250000000000004</c:v>
                </c:pt>
                <c:pt idx="109">
                  <c:v>6.7549999999999999</c:v>
                </c:pt>
                <c:pt idx="110">
                  <c:v>7.226</c:v>
                </c:pt>
                <c:pt idx="111">
                  <c:v>7.5890000000000004</c:v>
                </c:pt>
                <c:pt idx="112">
                  <c:v>7.0289999999999999</c:v>
                </c:pt>
                <c:pt idx="113">
                  <c:v>7.4569999999999999</c:v>
                </c:pt>
                <c:pt idx="114">
                  <c:v>6.8179999999999996</c:v>
                </c:pt>
                <c:pt idx="115">
                  <c:v>6.1849999999999996</c:v>
                </c:pt>
                <c:pt idx="116">
                  <c:v>5.8</c:v>
                </c:pt>
                <c:pt idx="117">
                  <c:v>5.7359999999999998</c:v>
                </c:pt>
                <c:pt idx="118">
                  <c:v>5.56</c:v>
                </c:pt>
                <c:pt idx="119">
                  <c:v>6.5149999999999997</c:v>
                </c:pt>
                <c:pt idx="120">
                  <c:v>7.6820000000000004</c:v>
                </c:pt>
                <c:pt idx="121">
                  <c:v>6.7960000000000003</c:v>
                </c:pt>
                <c:pt idx="122">
                  <c:v>7.6550000000000002</c:v>
                </c:pt>
                <c:pt idx="123">
                  <c:v>6.4770000000000003</c:v>
                </c:pt>
                <c:pt idx="124">
                  <c:v>5.8029999999999999</c:v>
                </c:pt>
                <c:pt idx="125">
                  <c:v>5.6120000000000001</c:v>
                </c:pt>
                <c:pt idx="126">
                  <c:v>5.0309999999999997</c:v>
                </c:pt>
                <c:pt idx="127">
                  <c:v>5.38</c:v>
                </c:pt>
                <c:pt idx="128">
                  <c:v>4.6449999999999996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33-444F-9403-EA40153553C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Statistica!$F$132:$F$202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Statistica!$J$132:$J$202</c:f>
              <c:numCache>
                <c:formatCode>0.000</c:formatCode>
                <c:ptCount val="71"/>
                <c:pt idx="0">
                  <c:v>11.218999999999999</c:v>
                </c:pt>
                <c:pt idx="1">
                  <c:v>14.605</c:v>
                </c:pt>
                <c:pt idx="2">
                  <c:v>11.180999999999999</c:v>
                </c:pt>
                <c:pt idx="3">
                  <c:v>8.0210000000000008</c:v>
                </c:pt>
                <c:pt idx="4">
                  <c:v>12.268000000000001</c:v>
                </c:pt>
                <c:pt idx="5">
                  <c:v>14.933999999999999</c:v>
                </c:pt>
                <c:pt idx="6">
                  <c:v>9.3780000000000001</c:v>
                </c:pt>
                <c:pt idx="7">
                  <c:v>22.873000000000001</c:v>
                </c:pt>
                <c:pt idx="8">
                  <c:v>8.0069999999999997</c:v>
                </c:pt>
                <c:pt idx="9">
                  <c:v>6.3780000000000001</c:v>
                </c:pt>
                <c:pt idx="10">
                  <c:v>13.048</c:v>
                </c:pt>
                <c:pt idx="11">
                  <c:v>13.632999999999999</c:v>
                </c:pt>
                <c:pt idx="12">
                  <c:v>9.3629999999999995</c:v>
                </c:pt>
                <c:pt idx="13">
                  <c:v>7.4450000000000003</c:v>
                </c:pt>
                <c:pt idx="14">
                  <c:v>7.6260000000000003</c:v>
                </c:pt>
                <c:pt idx="15">
                  <c:v>10.15</c:v>
                </c:pt>
                <c:pt idx="16">
                  <c:v>7.6859999999999999</c:v>
                </c:pt>
                <c:pt idx="17">
                  <c:v>6.9649999999999999</c:v>
                </c:pt>
                <c:pt idx="18">
                  <c:v>6.5049999999999999</c:v>
                </c:pt>
                <c:pt idx="19">
                  <c:v>7.5810000000000004</c:v>
                </c:pt>
                <c:pt idx="20">
                  <c:v>7.9269999999999996</c:v>
                </c:pt>
                <c:pt idx="21">
                  <c:v>5.4530000000000003</c:v>
                </c:pt>
                <c:pt idx="22">
                  <c:v>6.3129999999999997</c:v>
                </c:pt>
                <c:pt idx="23">
                  <c:v>6.6</c:v>
                </c:pt>
                <c:pt idx="24">
                  <c:v>6.4450000000000003</c:v>
                </c:pt>
                <c:pt idx="25">
                  <c:v>6.9169999999999998</c:v>
                </c:pt>
                <c:pt idx="26">
                  <c:v>5.8689999999999998</c:v>
                </c:pt>
                <c:pt idx="27">
                  <c:v>7.1440000000000001</c:v>
                </c:pt>
                <c:pt idx="28">
                  <c:v>8.1259999999999994</c:v>
                </c:pt>
                <c:pt idx="29">
                  <c:v>7.2809999999999997</c:v>
                </c:pt>
                <c:pt idx="30">
                  <c:v>6.22</c:v>
                </c:pt>
                <c:pt idx="31">
                  <c:v>6.6470000000000002</c:v>
                </c:pt>
                <c:pt idx="32">
                  <c:v>5.7320000000000002</c:v>
                </c:pt>
                <c:pt idx="33">
                  <c:v>7.0430000000000001</c:v>
                </c:pt>
                <c:pt idx="34">
                  <c:v>7.7789999999999999</c:v>
                </c:pt>
                <c:pt idx="35">
                  <c:v>7.4240000000000004</c:v>
                </c:pt>
                <c:pt idx="36">
                  <c:v>7.8550000000000004</c:v>
                </c:pt>
                <c:pt idx="37">
                  <c:v>10.36</c:v>
                </c:pt>
                <c:pt idx="38">
                  <c:v>7.9290000000000003</c:v>
                </c:pt>
                <c:pt idx="39">
                  <c:v>10.614000000000001</c:v>
                </c:pt>
                <c:pt idx="40">
                  <c:v>9.2729999999999997</c:v>
                </c:pt>
                <c:pt idx="41">
                  <c:v>7.3390000000000004</c:v>
                </c:pt>
                <c:pt idx="42">
                  <c:v>9.1639999999999997</c:v>
                </c:pt>
                <c:pt idx="43">
                  <c:v>8.82</c:v>
                </c:pt>
                <c:pt idx="44">
                  <c:v>7.2249999999999996</c:v>
                </c:pt>
                <c:pt idx="45">
                  <c:v>7.3659999999999997</c:v>
                </c:pt>
                <c:pt idx="46">
                  <c:v>6.2389999999999999</c:v>
                </c:pt>
                <c:pt idx="47">
                  <c:v>6.2910000000000004</c:v>
                </c:pt>
                <c:pt idx="48">
                  <c:v>5.9889999999999999</c:v>
                </c:pt>
                <c:pt idx="49">
                  <c:v>5.6</c:v>
                </c:pt>
                <c:pt idx="50">
                  <c:v>6.6050000000000004</c:v>
                </c:pt>
                <c:pt idx="51">
                  <c:v>6.7060000000000004</c:v>
                </c:pt>
                <c:pt idx="52">
                  <c:v>7.4980000000000002</c:v>
                </c:pt>
                <c:pt idx="53">
                  <c:v>6.8369999999999997</c:v>
                </c:pt>
                <c:pt idx="54">
                  <c:v>7.234</c:v>
                </c:pt>
                <c:pt idx="55">
                  <c:v>7.5469999999999997</c:v>
                </c:pt>
                <c:pt idx="56">
                  <c:v>7.7430000000000003</c:v>
                </c:pt>
                <c:pt idx="57">
                  <c:v>7.1390000000000002</c:v>
                </c:pt>
                <c:pt idx="58">
                  <c:v>6.641</c:v>
                </c:pt>
                <c:pt idx="59">
                  <c:v>7.6529999999999996</c:v>
                </c:pt>
                <c:pt idx="60">
                  <c:v>6.9649999999999999</c:v>
                </c:pt>
                <c:pt idx="61">
                  <c:v>7.8579999999999997</c:v>
                </c:pt>
                <c:pt idx="62">
                  <c:v>6.3529999999999998</c:v>
                </c:pt>
                <c:pt idx="63">
                  <c:v>10.119</c:v>
                </c:pt>
                <c:pt idx="64">
                  <c:v>7.9740000000000002</c:v>
                </c:pt>
                <c:pt idx="65">
                  <c:v>7.117</c:v>
                </c:pt>
                <c:pt idx="66">
                  <c:v>6.7229999999999999</c:v>
                </c:pt>
                <c:pt idx="67">
                  <c:v>7.6849999999999996</c:v>
                </c:pt>
                <c:pt idx="68">
                  <c:v>5.3620000000000001</c:v>
                </c:pt>
                <c:pt idx="69">
                  <c:v>5.55</c:v>
                </c:pt>
                <c:pt idx="70">
                  <c:v>6.7949999999999999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333-444F-9403-EA4015355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56672"/>
        <c:axId val="124958208"/>
      </c:scatterChart>
      <c:valAx>
        <c:axId val="12495667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4958208"/>
        <c:crosses val="autoZero"/>
        <c:crossBetween val="midCat"/>
      </c:valAx>
      <c:valAx>
        <c:axId val="124958208"/>
        <c:scaling>
          <c:orientation val="minMax"/>
        </c:scaling>
        <c:delete val="0"/>
        <c:axPos val="l"/>
        <c:numFmt formatCode="0.000" sourceLinked="1"/>
        <c:majorTickMark val="out"/>
        <c:minorTickMark val="none"/>
        <c:tickLblPos val="nextTo"/>
        <c:crossAx val="12495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Al/Ti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LK2</c:v>
          </c:tx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Statistica!$AG$2:$AG$130</c:f>
              <c:numCache>
                <c:formatCode>General</c:formatCode>
                <c:ptCount val="129"/>
                <c:pt idx="0">
                  <c:v>0.41081520000000005</c:v>
                </c:pt>
                <c:pt idx="1">
                  <c:v>0.42265920000000001</c:v>
                </c:pt>
                <c:pt idx="2">
                  <c:v>0.34477440000000004</c:v>
                </c:pt>
                <c:pt idx="3">
                  <c:v>0.29547760000000001</c:v>
                </c:pt>
                <c:pt idx="4">
                  <c:v>0.3282544</c:v>
                </c:pt>
                <c:pt idx="5">
                  <c:v>0.29535600000000001</c:v>
                </c:pt>
                <c:pt idx="6">
                  <c:v>0.28921360000000002</c:v>
                </c:pt>
                <c:pt idx="7">
                  <c:v>0.29194960000000003</c:v>
                </c:pt>
                <c:pt idx="8">
                  <c:v>0.27227840000000003</c:v>
                </c:pt>
                <c:pt idx="9">
                  <c:v>0.28083839999999999</c:v>
                </c:pt>
                <c:pt idx="10">
                  <c:v>0.27590399999999998</c:v>
                </c:pt>
                <c:pt idx="11">
                  <c:v>0.30625999999999998</c:v>
                </c:pt>
                <c:pt idx="12">
                  <c:v>0.29755999999999999</c:v>
                </c:pt>
                <c:pt idx="13">
                  <c:v>0.36365920000000002</c:v>
                </c:pt>
                <c:pt idx="14">
                  <c:v>0.35627759999999997</c:v>
                </c:pt>
                <c:pt idx="15">
                  <c:v>0.34996080000000002</c:v>
                </c:pt>
                <c:pt idx="16">
                  <c:v>0.36038800000000004</c:v>
                </c:pt>
                <c:pt idx="17">
                  <c:v>0.37675200000000003</c:v>
                </c:pt>
                <c:pt idx="18">
                  <c:v>0.37153600000000003</c:v>
                </c:pt>
                <c:pt idx="19">
                  <c:v>0.35398400000000002</c:v>
                </c:pt>
                <c:pt idx="20">
                  <c:v>0.32956080000000004</c:v>
                </c:pt>
                <c:pt idx="21">
                  <c:v>0.35923359999999999</c:v>
                </c:pt>
                <c:pt idx="22">
                  <c:v>0.36194720000000002</c:v>
                </c:pt>
                <c:pt idx="23">
                  <c:v>0.36857519999999999</c:v>
                </c:pt>
                <c:pt idx="24">
                  <c:v>0.32295120000000005</c:v>
                </c:pt>
                <c:pt idx="25">
                  <c:v>0.31995279999999998</c:v>
                </c:pt>
                <c:pt idx="26">
                  <c:v>0.32707199999999997</c:v>
                </c:pt>
                <c:pt idx="27">
                  <c:v>0.34099200000000002</c:v>
                </c:pt>
                <c:pt idx="28">
                  <c:v>0.35905999999999999</c:v>
                </c:pt>
                <c:pt idx="29">
                  <c:v>0.37321199999999999</c:v>
                </c:pt>
                <c:pt idx="30">
                  <c:v>0.37203120000000001</c:v>
                </c:pt>
                <c:pt idx="31">
                  <c:v>0.36935440000000003</c:v>
                </c:pt>
                <c:pt idx="32">
                  <c:v>0.36640400000000001</c:v>
                </c:pt>
                <c:pt idx="33">
                  <c:v>0.34313200000000005</c:v>
                </c:pt>
                <c:pt idx="34">
                  <c:v>0.35306399999999999</c:v>
                </c:pt>
                <c:pt idx="35">
                  <c:v>0.34689520000000001</c:v>
                </c:pt>
                <c:pt idx="36">
                  <c:v>0.3619136</c:v>
                </c:pt>
                <c:pt idx="37">
                  <c:v>0.38216080000000002</c:v>
                </c:pt>
                <c:pt idx="38">
                  <c:v>0.36919200000000002</c:v>
                </c:pt>
                <c:pt idx="39">
                  <c:v>0.35969520000000005</c:v>
                </c:pt>
                <c:pt idx="40">
                  <c:v>0.34177040000000003</c:v>
                </c:pt>
                <c:pt idx="41">
                  <c:v>0.35215040000000003</c:v>
                </c:pt>
                <c:pt idx="42">
                  <c:v>0.37284560000000005</c:v>
                </c:pt>
                <c:pt idx="43">
                  <c:v>0.370952</c:v>
                </c:pt>
                <c:pt idx="44">
                  <c:v>0.34470079999999997</c:v>
                </c:pt>
                <c:pt idx="45">
                  <c:v>0.3349008</c:v>
                </c:pt>
                <c:pt idx="46">
                  <c:v>0.32082720000000003</c:v>
                </c:pt>
                <c:pt idx="47">
                  <c:v>0.28571039999999998</c:v>
                </c:pt>
                <c:pt idx="48">
                  <c:v>0.28660479999999999</c:v>
                </c:pt>
                <c:pt idx="49">
                  <c:v>0.28306480000000001</c:v>
                </c:pt>
                <c:pt idx="50">
                  <c:v>0.27514</c:v>
                </c:pt>
                <c:pt idx="51">
                  <c:v>0.29581039999999997</c:v>
                </c:pt>
                <c:pt idx="52">
                  <c:v>0.30366799999999999</c:v>
                </c:pt>
                <c:pt idx="53">
                  <c:v>0.3137008</c:v>
                </c:pt>
                <c:pt idx="54">
                  <c:v>0.312392</c:v>
                </c:pt>
                <c:pt idx="55">
                  <c:v>0.30798400000000004</c:v>
                </c:pt>
                <c:pt idx="56">
                  <c:v>0.27645200000000003</c:v>
                </c:pt>
                <c:pt idx="57">
                  <c:v>0.284916</c:v>
                </c:pt>
                <c:pt idx="58">
                  <c:v>0.30548000000000003</c:v>
                </c:pt>
                <c:pt idx="59">
                  <c:v>0.33559600000000001</c:v>
                </c:pt>
                <c:pt idx="60">
                  <c:v>0.29805599999999999</c:v>
                </c:pt>
                <c:pt idx="61">
                  <c:v>0.33125599999999999</c:v>
                </c:pt>
                <c:pt idx="62">
                  <c:v>0.35987040000000003</c:v>
                </c:pt>
                <c:pt idx="63">
                  <c:v>0.35458960000000006</c:v>
                </c:pt>
                <c:pt idx="64">
                  <c:v>0.27325520000000003</c:v>
                </c:pt>
                <c:pt idx="65">
                  <c:v>0.29834879999999997</c:v>
                </c:pt>
                <c:pt idx="66">
                  <c:v>0.30787199999999998</c:v>
                </c:pt>
                <c:pt idx="67">
                  <c:v>0.30730880000000005</c:v>
                </c:pt>
                <c:pt idx="68">
                  <c:v>0.39773760000000002</c:v>
                </c:pt>
                <c:pt idx="69">
                  <c:v>0.41115360000000001</c:v>
                </c:pt>
                <c:pt idx="70">
                  <c:v>0.41079920000000003</c:v>
                </c:pt>
                <c:pt idx="71">
                  <c:v>0.4085744</c:v>
                </c:pt>
                <c:pt idx="72">
                  <c:v>0.37049840000000001</c:v>
                </c:pt>
                <c:pt idx="73">
                  <c:v>0.30681840000000005</c:v>
                </c:pt>
                <c:pt idx="74">
                  <c:v>0.31611440000000002</c:v>
                </c:pt>
                <c:pt idx="75">
                  <c:v>0.29600399999999999</c:v>
                </c:pt>
                <c:pt idx="76">
                  <c:v>0.29008560000000005</c:v>
                </c:pt>
                <c:pt idx="77">
                  <c:v>0.33750639999999998</c:v>
                </c:pt>
                <c:pt idx="78">
                  <c:v>0.35955520000000002</c:v>
                </c:pt>
                <c:pt idx="79">
                  <c:v>0.35278560000000003</c:v>
                </c:pt>
                <c:pt idx="80">
                  <c:v>0.30001840000000002</c:v>
                </c:pt>
                <c:pt idx="81">
                  <c:v>0.37551600000000002</c:v>
                </c:pt>
                <c:pt idx="82">
                  <c:v>0.33975920000000004</c:v>
                </c:pt>
                <c:pt idx="83">
                  <c:v>0.41270320000000005</c:v>
                </c:pt>
                <c:pt idx="84">
                  <c:v>0.39023600000000003</c:v>
                </c:pt>
                <c:pt idx="85">
                  <c:v>0.38370080000000001</c:v>
                </c:pt>
                <c:pt idx="86">
                  <c:v>0.39289040000000003</c:v>
                </c:pt>
                <c:pt idx="87">
                  <c:v>0.37803440000000005</c:v>
                </c:pt>
                <c:pt idx="88">
                  <c:v>0.36881999999999998</c:v>
                </c:pt>
                <c:pt idx="89">
                  <c:v>0.38676080000000002</c:v>
                </c:pt>
                <c:pt idx="90">
                  <c:v>0.31497120000000001</c:v>
                </c:pt>
                <c:pt idx="91">
                  <c:v>0.31106880000000003</c:v>
                </c:pt>
                <c:pt idx="92">
                  <c:v>0.31319600000000003</c:v>
                </c:pt>
                <c:pt idx="93">
                  <c:v>0.35006160000000003</c:v>
                </c:pt>
                <c:pt idx="94">
                  <c:v>0.37098320000000001</c:v>
                </c:pt>
                <c:pt idx="95">
                  <c:v>0.39470479999999997</c:v>
                </c:pt>
                <c:pt idx="96">
                  <c:v>0.32018720000000001</c:v>
                </c:pt>
                <c:pt idx="97">
                  <c:v>0.343024</c:v>
                </c:pt>
                <c:pt idx="98">
                  <c:v>0.34527040000000003</c:v>
                </c:pt>
                <c:pt idx="99">
                  <c:v>0.33047520000000002</c:v>
                </c:pt>
                <c:pt idx="100">
                  <c:v>0.32424160000000002</c:v>
                </c:pt>
                <c:pt idx="101">
                  <c:v>0.33233119999999999</c:v>
                </c:pt>
                <c:pt idx="102">
                  <c:v>0.34114080000000002</c:v>
                </c:pt>
                <c:pt idx="103">
                  <c:v>0.32690239999999998</c:v>
                </c:pt>
                <c:pt idx="104">
                  <c:v>0.33836240000000001</c:v>
                </c:pt>
                <c:pt idx="105">
                  <c:v>0.39895999999999998</c:v>
                </c:pt>
                <c:pt idx="106">
                  <c:v>0.39280320000000002</c:v>
                </c:pt>
                <c:pt idx="107">
                  <c:v>0.41260400000000003</c:v>
                </c:pt>
                <c:pt idx="108">
                  <c:v>0.41922640000000005</c:v>
                </c:pt>
                <c:pt idx="109">
                  <c:v>0.37216399999999999</c:v>
                </c:pt>
                <c:pt idx="110">
                  <c:v>0.38348400000000005</c:v>
                </c:pt>
                <c:pt idx="111">
                  <c:v>0.40026400000000001</c:v>
                </c:pt>
                <c:pt idx="112">
                  <c:v>0.35540880000000002</c:v>
                </c:pt>
                <c:pt idx="113">
                  <c:v>0.3746816</c:v>
                </c:pt>
                <c:pt idx="114">
                  <c:v>0.34242400000000001</c:v>
                </c:pt>
                <c:pt idx="115">
                  <c:v>0.36012240000000001</c:v>
                </c:pt>
                <c:pt idx="116">
                  <c:v>0.35889280000000001</c:v>
                </c:pt>
                <c:pt idx="117">
                  <c:v>0.38140320000000005</c:v>
                </c:pt>
                <c:pt idx="118">
                  <c:v>0.34318400000000004</c:v>
                </c:pt>
                <c:pt idx="119">
                  <c:v>0.30886160000000001</c:v>
                </c:pt>
                <c:pt idx="120">
                  <c:v>0.34771039999999998</c:v>
                </c:pt>
                <c:pt idx="121">
                  <c:v>0.40675279999999997</c:v>
                </c:pt>
                <c:pt idx="122">
                  <c:v>0.39155839999999997</c:v>
                </c:pt>
                <c:pt idx="123">
                  <c:v>0.32834960000000002</c:v>
                </c:pt>
                <c:pt idx="124">
                  <c:v>0.33423600000000003</c:v>
                </c:pt>
                <c:pt idx="125">
                  <c:v>0.23857440000000002</c:v>
                </c:pt>
                <c:pt idx="126">
                  <c:v>0.23999520000000002</c:v>
                </c:pt>
                <c:pt idx="127">
                  <c:v>0.22853119999999999</c:v>
                </c:pt>
                <c:pt idx="128">
                  <c:v>0.22327360000000002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5F4-4245-BBC6-D154E712FD5D}"/>
            </c:ext>
          </c:extLst>
        </c:ser>
        <c:ser>
          <c:idx val="1"/>
          <c:order val="1"/>
          <c:tx>
            <c:v>LK1</c:v>
          </c:tx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Statistica!$AG$132:$AG$202</c:f>
              <c:numCache>
                <c:formatCode>General</c:formatCode>
                <c:ptCount val="71"/>
                <c:pt idx="0">
                  <c:v>0.7554208</c:v>
                </c:pt>
                <c:pt idx="1">
                  <c:v>0.83611920000000006</c:v>
                </c:pt>
                <c:pt idx="2">
                  <c:v>0.55065520000000001</c:v>
                </c:pt>
                <c:pt idx="3">
                  <c:v>0.56087920000000002</c:v>
                </c:pt>
                <c:pt idx="4">
                  <c:v>0.87124240000000008</c:v>
                </c:pt>
                <c:pt idx="5">
                  <c:v>0.78301360000000009</c:v>
                </c:pt>
                <c:pt idx="6">
                  <c:v>0.52166880000000004</c:v>
                </c:pt>
                <c:pt idx="7">
                  <c:v>0.9811352000000001</c:v>
                </c:pt>
                <c:pt idx="8">
                  <c:v>0.53450880000000001</c:v>
                </c:pt>
                <c:pt idx="9">
                  <c:v>0.62589280000000003</c:v>
                </c:pt>
                <c:pt idx="10">
                  <c:v>0.58723040000000004</c:v>
                </c:pt>
                <c:pt idx="11">
                  <c:v>0.54577920000000002</c:v>
                </c:pt>
                <c:pt idx="12">
                  <c:v>0.56511040000000001</c:v>
                </c:pt>
                <c:pt idx="13">
                  <c:v>0.51388959999999995</c:v>
                </c:pt>
                <c:pt idx="14">
                  <c:v>0.526424</c:v>
                </c:pt>
                <c:pt idx="15">
                  <c:v>0.5147520000000001</c:v>
                </c:pt>
                <c:pt idx="16">
                  <c:v>0.51685519999999996</c:v>
                </c:pt>
                <c:pt idx="17">
                  <c:v>0.49786239999999998</c:v>
                </c:pt>
                <c:pt idx="18">
                  <c:v>0.52113520000000002</c:v>
                </c:pt>
                <c:pt idx="19">
                  <c:v>0.48437680000000005</c:v>
                </c:pt>
                <c:pt idx="20">
                  <c:v>0.4644432</c:v>
                </c:pt>
                <c:pt idx="21">
                  <c:v>0.46270559999999999</c:v>
                </c:pt>
                <c:pt idx="22">
                  <c:v>0.47237680000000004</c:v>
                </c:pt>
                <c:pt idx="23">
                  <c:v>0.47138560000000002</c:v>
                </c:pt>
                <c:pt idx="24">
                  <c:v>0.4768096</c:v>
                </c:pt>
                <c:pt idx="25">
                  <c:v>0.45265840000000002</c:v>
                </c:pt>
                <c:pt idx="26">
                  <c:v>0.4563432</c:v>
                </c:pt>
                <c:pt idx="27">
                  <c:v>0.44798000000000004</c:v>
                </c:pt>
                <c:pt idx="28">
                  <c:v>0.43789520000000004</c:v>
                </c:pt>
                <c:pt idx="29">
                  <c:v>0.4577736</c:v>
                </c:pt>
                <c:pt idx="30">
                  <c:v>0.48582000000000003</c:v>
                </c:pt>
                <c:pt idx="31">
                  <c:v>0.45841280000000001</c:v>
                </c:pt>
                <c:pt idx="32">
                  <c:v>0.38793040000000001</c:v>
                </c:pt>
                <c:pt idx="33">
                  <c:v>0.41257840000000001</c:v>
                </c:pt>
                <c:pt idx="34">
                  <c:v>0.42156560000000004</c:v>
                </c:pt>
                <c:pt idx="35">
                  <c:v>0.42710160000000003</c:v>
                </c:pt>
                <c:pt idx="36">
                  <c:v>0.42070320000000005</c:v>
                </c:pt>
                <c:pt idx="37">
                  <c:v>0.41089600000000004</c:v>
                </c:pt>
                <c:pt idx="38">
                  <c:v>0.41279360000000004</c:v>
                </c:pt>
                <c:pt idx="39">
                  <c:v>0.40909520000000005</c:v>
                </c:pt>
                <c:pt idx="40">
                  <c:v>0.42978320000000003</c:v>
                </c:pt>
                <c:pt idx="41">
                  <c:v>0.41316400000000003</c:v>
                </c:pt>
                <c:pt idx="42">
                  <c:v>0.39306880000000005</c:v>
                </c:pt>
                <c:pt idx="43">
                  <c:v>0.39428640000000004</c:v>
                </c:pt>
                <c:pt idx="44">
                  <c:v>0.38812480000000005</c:v>
                </c:pt>
                <c:pt idx="45">
                  <c:v>0.38882320000000004</c:v>
                </c:pt>
                <c:pt idx="46">
                  <c:v>0.38753120000000002</c:v>
                </c:pt>
                <c:pt idx="47">
                  <c:v>0.39349119999999999</c:v>
                </c:pt>
                <c:pt idx="48">
                  <c:v>0.41091280000000002</c:v>
                </c:pt>
                <c:pt idx="49">
                  <c:v>0.42630079999999998</c:v>
                </c:pt>
                <c:pt idx="50">
                  <c:v>0.43812079999999998</c:v>
                </c:pt>
                <c:pt idx="51">
                  <c:v>0.42167520000000003</c:v>
                </c:pt>
                <c:pt idx="52">
                  <c:v>0.42599120000000001</c:v>
                </c:pt>
                <c:pt idx="53">
                  <c:v>0.4322144</c:v>
                </c:pt>
                <c:pt idx="54">
                  <c:v>0.43559520000000002</c:v>
                </c:pt>
                <c:pt idx="55">
                  <c:v>0.43888000000000005</c:v>
                </c:pt>
                <c:pt idx="56">
                  <c:v>0.42696720000000005</c:v>
                </c:pt>
                <c:pt idx="57">
                  <c:v>0.43248640000000005</c:v>
                </c:pt>
                <c:pt idx="58">
                  <c:v>0.43178640000000001</c:v>
                </c:pt>
                <c:pt idx="59">
                  <c:v>0.43178400000000006</c:v>
                </c:pt>
                <c:pt idx="60">
                  <c:v>0.4382704</c:v>
                </c:pt>
                <c:pt idx="61">
                  <c:v>0.43290960000000001</c:v>
                </c:pt>
                <c:pt idx="62">
                  <c:v>0.42064400000000002</c:v>
                </c:pt>
                <c:pt idx="63">
                  <c:v>0.40864240000000002</c:v>
                </c:pt>
                <c:pt idx="64">
                  <c:v>0.41641120000000004</c:v>
                </c:pt>
                <c:pt idx="65">
                  <c:v>0.42290160000000004</c:v>
                </c:pt>
                <c:pt idx="66">
                  <c:v>0.42803440000000004</c:v>
                </c:pt>
                <c:pt idx="67">
                  <c:v>0.42469679999999999</c:v>
                </c:pt>
                <c:pt idx="68">
                  <c:v>0.42851680000000003</c:v>
                </c:pt>
                <c:pt idx="69">
                  <c:v>0.44915600000000006</c:v>
                </c:pt>
                <c:pt idx="70">
                  <c:v>0.44298400000000004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F4-4245-BBC6-D154E712FD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11616"/>
        <c:axId val="125317504"/>
      </c:scatterChart>
      <c:valAx>
        <c:axId val="1253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17504"/>
        <c:crosses val="autoZero"/>
        <c:crossBetween val="midCat"/>
      </c:valAx>
      <c:valAx>
        <c:axId val="125317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311616"/>
        <c:crosses val="autoZero"/>
        <c:crossBetween val="midCat"/>
      </c:valAx>
    </c:plotArea>
    <c:legend>
      <c:legendPos val="l"/>
      <c:layout>
        <c:manualLayout>
          <c:xMode val="edge"/>
          <c:yMode val="edge"/>
          <c:x val="0.14801761293044571"/>
          <c:y val="0.75046416495235391"/>
          <c:w val="7.7189121298487998E-2"/>
          <c:h val="0.10860608640136199"/>
        </c:manualLayout>
      </c:layout>
      <c:overlay val="1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Al/Si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Statistica!$AE$2:$AE$130</c:f>
              <c:numCache>
                <c:formatCode>General</c:formatCode>
                <c:ptCount val="129"/>
                <c:pt idx="0">
                  <c:v>26.307422899999999</c:v>
                </c:pt>
                <c:pt idx="1">
                  <c:v>25.677387500000002</c:v>
                </c:pt>
                <c:pt idx="2">
                  <c:v>29.525770600000001</c:v>
                </c:pt>
                <c:pt idx="3">
                  <c:v>29.127490000000002</c:v>
                </c:pt>
                <c:pt idx="4">
                  <c:v>29.765711000000003</c:v>
                </c:pt>
                <c:pt idx="5">
                  <c:v>29.785791300000007</c:v>
                </c:pt>
                <c:pt idx="6">
                  <c:v>29.699970400000005</c:v>
                </c:pt>
                <c:pt idx="7">
                  <c:v>30.114878000000004</c:v>
                </c:pt>
                <c:pt idx="8">
                  <c:v>33.925402699999999</c:v>
                </c:pt>
                <c:pt idx="9">
                  <c:v>30.0241969</c:v>
                </c:pt>
                <c:pt idx="10">
                  <c:v>29.610184600000004</c:v>
                </c:pt>
                <c:pt idx="11">
                  <c:v>29.170848100000001</c:v>
                </c:pt>
                <c:pt idx="12">
                  <c:v>30.413652400000004</c:v>
                </c:pt>
                <c:pt idx="13">
                  <c:v>29.127234200000004</c:v>
                </c:pt>
                <c:pt idx="14">
                  <c:v>26.601848700000005</c:v>
                </c:pt>
                <c:pt idx="15">
                  <c:v>26.015683000000003</c:v>
                </c:pt>
                <c:pt idx="16">
                  <c:v>28.143299500000005</c:v>
                </c:pt>
                <c:pt idx="17">
                  <c:v>25.879213700000001</c:v>
                </c:pt>
                <c:pt idx="18">
                  <c:v>27.714578700000004</c:v>
                </c:pt>
                <c:pt idx="19">
                  <c:v>26.483541200000005</c:v>
                </c:pt>
                <c:pt idx="20">
                  <c:v>26.870950300000004</c:v>
                </c:pt>
                <c:pt idx="21">
                  <c:v>27.851687500000004</c:v>
                </c:pt>
                <c:pt idx="22">
                  <c:v>28.439899600000004</c:v>
                </c:pt>
                <c:pt idx="23">
                  <c:v>26.192568700000002</c:v>
                </c:pt>
                <c:pt idx="24">
                  <c:v>27.6669999</c:v>
                </c:pt>
                <c:pt idx="25">
                  <c:v>26.813267400000001</c:v>
                </c:pt>
                <c:pt idx="26">
                  <c:v>28.785997000000002</c:v>
                </c:pt>
                <c:pt idx="27">
                  <c:v>27.269358799999999</c:v>
                </c:pt>
                <c:pt idx="28">
                  <c:v>26.948585600000001</c:v>
                </c:pt>
                <c:pt idx="29">
                  <c:v>26.623719600000001</c:v>
                </c:pt>
                <c:pt idx="30">
                  <c:v>26.218020800000005</c:v>
                </c:pt>
                <c:pt idx="31">
                  <c:v>25.911316600000006</c:v>
                </c:pt>
                <c:pt idx="32">
                  <c:v>25.721385099999999</c:v>
                </c:pt>
                <c:pt idx="33">
                  <c:v>24.133250799999999</c:v>
                </c:pt>
                <c:pt idx="34">
                  <c:v>27.486277200000004</c:v>
                </c:pt>
                <c:pt idx="35">
                  <c:v>25.327453100000007</c:v>
                </c:pt>
                <c:pt idx="36">
                  <c:v>25.001436000000005</c:v>
                </c:pt>
                <c:pt idx="37">
                  <c:v>26.926203100000002</c:v>
                </c:pt>
                <c:pt idx="38">
                  <c:v>27.522217100000006</c:v>
                </c:pt>
                <c:pt idx="39">
                  <c:v>28.878340800000004</c:v>
                </c:pt>
                <c:pt idx="40">
                  <c:v>26.773746299999999</c:v>
                </c:pt>
                <c:pt idx="41">
                  <c:v>28.063873600000001</c:v>
                </c:pt>
                <c:pt idx="42">
                  <c:v>28.439004300000001</c:v>
                </c:pt>
                <c:pt idx="43">
                  <c:v>27.054231000000001</c:v>
                </c:pt>
                <c:pt idx="44">
                  <c:v>27.497148700000004</c:v>
                </c:pt>
                <c:pt idx="45">
                  <c:v>29.970095200000003</c:v>
                </c:pt>
                <c:pt idx="46">
                  <c:v>28.282838400000003</c:v>
                </c:pt>
                <c:pt idx="47">
                  <c:v>30.579410800000005</c:v>
                </c:pt>
                <c:pt idx="48">
                  <c:v>29.434577900000001</c:v>
                </c:pt>
                <c:pt idx="49">
                  <c:v>29.822114900000003</c:v>
                </c:pt>
                <c:pt idx="50">
                  <c:v>29.954875100000002</c:v>
                </c:pt>
                <c:pt idx="51">
                  <c:v>29.994012500000004</c:v>
                </c:pt>
                <c:pt idx="52">
                  <c:v>27.069834800000002</c:v>
                </c:pt>
                <c:pt idx="53">
                  <c:v>25.854145300000006</c:v>
                </c:pt>
                <c:pt idx="54">
                  <c:v>25.855168499999998</c:v>
                </c:pt>
                <c:pt idx="55">
                  <c:v>28.426214299999998</c:v>
                </c:pt>
                <c:pt idx="56">
                  <c:v>29.939782900000004</c:v>
                </c:pt>
                <c:pt idx="57">
                  <c:v>29.875065499999998</c:v>
                </c:pt>
                <c:pt idx="58">
                  <c:v>30.898904999999999</c:v>
                </c:pt>
                <c:pt idx="59">
                  <c:v>28.959685200000003</c:v>
                </c:pt>
                <c:pt idx="60">
                  <c:v>29.8346491</c:v>
                </c:pt>
                <c:pt idx="61">
                  <c:v>28.860562700000003</c:v>
                </c:pt>
                <c:pt idx="62">
                  <c:v>31.198318900000004</c:v>
                </c:pt>
                <c:pt idx="63">
                  <c:v>28.907246200000003</c:v>
                </c:pt>
                <c:pt idx="64">
                  <c:v>30.190722700000002</c:v>
                </c:pt>
                <c:pt idx="65">
                  <c:v>31.578565600000005</c:v>
                </c:pt>
                <c:pt idx="66">
                  <c:v>29.531654000000003</c:v>
                </c:pt>
                <c:pt idx="67">
                  <c:v>30.4355233</c:v>
                </c:pt>
                <c:pt idx="68">
                  <c:v>26.5404567</c:v>
                </c:pt>
                <c:pt idx="69">
                  <c:v>26.3548738</c:v>
                </c:pt>
                <c:pt idx="70">
                  <c:v>26.5596417</c:v>
                </c:pt>
                <c:pt idx="71">
                  <c:v>26.6906113</c:v>
                </c:pt>
                <c:pt idx="72">
                  <c:v>31.049571200000003</c:v>
                </c:pt>
                <c:pt idx="73">
                  <c:v>28.994218199999999</c:v>
                </c:pt>
                <c:pt idx="74">
                  <c:v>31.525615000000002</c:v>
                </c:pt>
                <c:pt idx="75">
                  <c:v>32.086712300000002</c:v>
                </c:pt>
                <c:pt idx="76">
                  <c:v>32.142732500000001</c:v>
                </c:pt>
                <c:pt idx="77">
                  <c:v>30.723042499999998</c:v>
                </c:pt>
                <c:pt idx="78">
                  <c:v>29.318828400000001</c:v>
                </c:pt>
                <c:pt idx="79">
                  <c:v>30.575957500000001</c:v>
                </c:pt>
                <c:pt idx="80">
                  <c:v>31.090243400000006</c:v>
                </c:pt>
                <c:pt idx="81">
                  <c:v>30.037754300000003</c:v>
                </c:pt>
                <c:pt idx="82">
                  <c:v>31.160460500000006</c:v>
                </c:pt>
                <c:pt idx="83">
                  <c:v>28.033945000000003</c:v>
                </c:pt>
                <c:pt idx="84">
                  <c:v>28.414703299999999</c:v>
                </c:pt>
                <c:pt idx="85">
                  <c:v>26.783083000000005</c:v>
                </c:pt>
                <c:pt idx="86">
                  <c:v>26.595197900000002</c:v>
                </c:pt>
                <c:pt idx="87">
                  <c:v>25.9587675</c:v>
                </c:pt>
                <c:pt idx="88">
                  <c:v>27.664569800000002</c:v>
                </c:pt>
                <c:pt idx="89">
                  <c:v>26.838335800000003</c:v>
                </c:pt>
                <c:pt idx="90">
                  <c:v>28.784717999999998</c:v>
                </c:pt>
                <c:pt idx="91">
                  <c:v>29.911133300000003</c:v>
                </c:pt>
                <c:pt idx="92">
                  <c:v>29.507353000000002</c:v>
                </c:pt>
                <c:pt idx="93">
                  <c:v>28.871945800000006</c:v>
                </c:pt>
                <c:pt idx="94">
                  <c:v>29.242216300000003</c:v>
                </c:pt>
                <c:pt idx="95">
                  <c:v>28.823215900000001</c:v>
                </c:pt>
                <c:pt idx="96">
                  <c:v>29.633974000000002</c:v>
                </c:pt>
                <c:pt idx="97">
                  <c:v>27.585143899999998</c:v>
                </c:pt>
                <c:pt idx="98">
                  <c:v>29.373569600000003</c:v>
                </c:pt>
                <c:pt idx="99">
                  <c:v>28.700943500000001</c:v>
                </c:pt>
                <c:pt idx="100">
                  <c:v>26.334665600000001</c:v>
                </c:pt>
                <c:pt idx="101">
                  <c:v>27.693731</c:v>
                </c:pt>
                <c:pt idx="102">
                  <c:v>26.659531600000001</c:v>
                </c:pt>
                <c:pt idx="103">
                  <c:v>26.762874799999999</c:v>
                </c:pt>
                <c:pt idx="104">
                  <c:v>26.931574900000001</c:v>
                </c:pt>
                <c:pt idx="105">
                  <c:v>28.303558199999998</c:v>
                </c:pt>
                <c:pt idx="106">
                  <c:v>27.759343700000002</c:v>
                </c:pt>
                <c:pt idx="107">
                  <c:v>27.583609100000004</c:v>
                </c:pt>
                <c:pt idx="108">
                  <c:v>27.302101200000003</c:v>
                </c:pt>
                <c:pt idx="109">
                  <c:v>26.5697458</c:v>
                </c:pt>
                <c:pt idx="110">
                  <c:v>29.493795600000006</c:v>
                </c:pt>
                <c:pt idx="111">
                  <c:v>29.241193100000004</c:v>
                </c:pt>
                <c:pt idx="112">
                  <c:v>27.391503300000004</c:v>
                </c:pt>
                <c:pt idx="113">
                  <c:v>28.0015863</c:v>
                </c:pt>
                <c:pt idx="114">
                  <c:v>30.164503200000006</c:v>
                </c:pt>
                <c:pt idx="115">
                  <c:v>29.691656900000005</c:v>
                </c:pt>
                <c:pt idx="116">
                  <c:v>29.3893013</c:v>
                </c:pt>
                <c:pt idx="117">
                  <c:v>28.571508700000003</c:v>
                </c:pt>
                <c:pt idx="118">
                  <c:v>30.982040000000005</c:v>
                </c:pt>
                <c:pt idx="119">
                  <c:v>30.194175999999999</c:v>
                </c:pt>
                <c:pt idx="120">
                  <c:v>30.763203100000005</c:v>
                </c:pt>
                <c:pt idx="121">
                  <c:v>29.129152699999999</c:v>
                </c:pt>
                <c:pt idx="122">
                  <c:v>28.595553900000006</c:v>
                </c:pt>
                <c:pt idx="123">
                  <c:v>32.581173700000001</c:v>
                </c:pt>
                <c:pt idx="124">
                  <c:v>28.536336200000001</c:v>
                </c:pt>
                <c:pt idx="125">
                  <c:v>36.111725300000003</c:v>
                </c:pt>
                <c:pt idx="126">
                  <c:v>36.860068200000001</c:v>
                </c:pt>
                <c:pt idx="127">
                  <c:v>37.054604100000006</c:v>
                </c:pt>
                <c:pt idx="128">
                  <c:v>37.311043600000005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8D-400D-9420-9CA14492FBAB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Statistica!$AE$132:$AE$202</c:f>
              <c:numCache>
                <c:formatCode>General</c:formatCode>
                <c:ptCount val="71"/>
                <c:pt idx="0">
                  <c:v>27.026732500000001</c:v>
                </c:pt>
                <c:pt idx="1">
                  <c:v>26.449903499999998</c:v>
                </c:pt>
                <c:pt idx="2">
                  <c:v>26.104957200000001</c:v>
                </c:pt>
                <c:pt idx="3">
                  <c:v>25.910037600000003</c:v>
                </c:pt>
                <c:pt idx="4">
                  <c:v>26.139362300000002</c:v>
                </c:pt>
                <c:pt idx="5">
                  <c:v>26.358327100000004</c:v>
                </c:pt>
                <c:pt idx="6">
                  <c:v>26.352571600000005</c:v>
                </c:pt>
                <c:pt idx="7">
                  <c:v>25.213238400000002</c:v>
                </c:pt>
                <c:pt idx="8">
                  <c:v>19.5852547</c:v>
                </c:pt>
                <c:pt idx="9">
                  <c:v>26.694320400000002</c:v>
                </c:pt>
                <c:pt idx="10">
                  <c:v>27.093496300000005</c:v>
                </c:pt>
                <c:pt idx="11">
                  <c:v>27.060881800000004</c:v>
                </c:pt>
                <c:pt idx="12">
                  <c:v>26.985548700000002</c:v>
                </c:pt>
                <c:pt idx="13">
                  <c:v>25.666388099999999</c:v>
                </c:pt>
                <c:pt idx="14">
                  <c:v>27.678766700000004</c:v>
                </c:pt>
                <c:pt idx="15">
                  <c:v>26.650194900000002</c:v>
                </c:pt>
                <c:pt idx="16">
                  <c:v>26.692785600000001</c:v>
                </c:pt>
                <c:pt idx="17">
                  <c:v>26.420870200000003</c:v>
                </c:pt>
                <c:pt idx="18">
                  <c:v>27.147214300000002</c:v>
                </c:pt>
                <c:pt idx="19">
                  <c:v>26.730771900000001</c:v>
                </c:pt>
                <c:pt idx="20">
                  <c:v>27.658558500000005</c:v>
                </c:pt>
                <c:pt idx="21">
                  <c:v>28.406261900000004</c:v>
                </c:pt>
                <c:pt idx="22">
                  <c:v>27.176119700000001</c:v>
                </c:pt>
                <c:pt idx="23">
                  <c:v>27.976773700000003</c:v>
                </c:pt>
                <c:pt idx="24">
                  <c:v>27.553041</c:v>
                </c:pt>
                <c:pt idx="25">
                  <c:v>27.661116499999999</c:v>
                </c:pt>
                <c:pt idx="26">
                  <c:v>27.084031700000004</c:v>
                </c:pt>
                <c:pt idx="27">
                  <c:v>26.1964057</c:v>
                </c:pt>
                <c:pt idx="28">
                  <c:v>25.895968600000003</c:v>
                </c:pt>
                <c:pt idx="29">
                  <c:v>27.558412799999999</c:v>
                </c:pt>
                <c:pt idx="30">
                  <c:v>26.441589999999998</c:v>
                </c:pt>
                <c:pt idx="31">
                  <c:v>26.649811200000002</c:v>
                </c:pt>
                <c:pt idx="32">
                  <c:v>26.648915900000006</c:v>
                </c:pt>
                <c:pt idx="33">
                  <c:v>26.134246300000001</c:v>
                </c:pt>
                <c:pt idx="34">
                  <c:v>25.766278</c:v>
                </c:pt>
                <c:pt idx="35">
                  <c:v>26.416521600000003</c:v>
                </c:pt>
                <c:pt idx="36">
                  <c:v>26.581768400000001</c:v>
                </c:pt>
                <c:pt idx="37">
                  <c:v>27.232907300000001</c:v>
                </c:pt>
                <c:pt idx="38">
                  <c:v>26.602871900000004</c:v>
                </c:pt>
                <c:pt idx="39">
                  <c:v>26.394266999999999</c:v>
                </c:pt>
                <c:pt idx="40">
                  <c:v>26.854067499999999</c:v>
                </c:pt>
                <c:pt idx="41">
                  <c:v>27.475149900000005</c:v>
                </c:pt>
                <c:pt idx="42">
                  <c:v>27.512368800000004</c:v>
                </c:pt>
                <c:pt idx="43">
                  <c:v>28.379147100000004</c:v>
                </c:pt>
                <c:pt idx="44">
                  <c:v>29.014810099999998</c:v>
                </c:pt>
                <c:pt idx="45">
                  <c:v>29.093340699999999</c:v>
                </c:pt>
                <c:pt idx="46">
                  <c:v>26.4373693</c:v>
                </c:pt>
                <c:pt idx="47">
                  <c:v>27.487044600000004</c:v>
                </c:pt>
                <c:pt idx="48">
                  <c:v>25.510733800000004</c:v>
                </c:pt>
                <c:pt idx="49">
                  <c:v>26.047913800000003</c:v>
                </c:pt>
                <c:pt idx="50">
                  <c:v>27.159236900000003</c:v>
                </c:pt>
                <c:pt idx="51">
                  <c:v>26.645206800000004</c:v>
                </c:pt>
                <c:pt idx="52">
                  <c:v>26.648020600000002</c:v>
                </c:pt>
                <c:pt idx="53">
                  <c:v>27.683371100000002</c:v>
                </c:pt>
                <c:pt idx="54">
                  <c:v>27.604456800000001</c:v>
                </c:pt>
                <c:pt idx="55">
                  <c:v>26.2705877</c:v>
                </c:pt>
                <c:pt idx="56">
                  <c:v>25.987800800000002</c:v>
                </c:pt>
                <c:pt idx="57">
                  <c:v>27.7639481</c:v>
                </c:pt>
                <c:pt idx="58">
                  <c:v>26.750724300000002</c:v>
                </c:pt>
                <c:pt idx="59">
                  <c:v>27.208094700000004</c:v>
                </c:pt>
                <c:pt idx="60">
                  <c:v>26.904076400000001</c:v>
                </c:pt>
                <c:pt idx="61">
                  <c:v>27.306833500000003</c:v>
                </c:pt>
                <c:pt idx="62">
                  <c:v>26.822092500000004</c:v>
                </c:pt>
                <c:pt idx="63">
                  <c:v>28.450643200000002</c:v>
                </c:pt>
                <c:pt idx="64">
                  <c:v>27.286881100000002</c:v>
                </c:pt>
                <c:pt idx="65">
                  <c:v>27.454941699999999</c:v>
                </c:pt>
                <c:pt idx="66">
                  <c:v>26.9836302</c:v>
                </c:pt>
                <c:pt idx="67">
                  <c:v>27.103600400000005</c:v>
                </c:pt>
                <c:pt idx="68">
                  <c:v>27.152074500000005</c:v>
                </c:pt>
                <c:pt idx="69">
                  <c:v>26.518457900000001</c:v>
                </c:pt>
                <c:pt idx="70">
                  <c:v>27.078787800000001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8D-400D-9420-9CA14492F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35424"/>
        <c:axId val="125336960"/>
      </c:scatterChart>
      <c:valAx>
        <c:axId val="12533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336960"/>
        <c:crosses val="autoZero"/>
        <c:crossBetween val="midCat"/>
      </c:valAx>
      <c:valAx>
        <c:axId val="1253369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335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Zr/Al</a:t>
            </a: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xVal>
            <c:numRef>
              <c:f>Statistica!$AD$2:$AD$130</c:f>
              <c:numCache>
                <c:formatCode>General</c:formatCode>
                <c:ptCount val="129"/>
                <c:pt idx="0">
                  <c:v>6.8287325000000001</c:v>
                </c:pt>
                <c:pt idx="1">
                  <c:v>6.8611798999999989</c:v>
                </c:pt>
                <c:pt idx="2">
                  <c:v>6.5849813000000008</c:v>
                </c:pt>
                <c:pt idx="3">
                  <c:v>6.3760516999999997</c:v>
                </c:pt>
                <c:pt idx="4">
                  <c:v>6.5695490000000003</c:v>
                </c:pt>
                <c:pt idx="5">
                  <c:v>5.8659944000000008</c:v>
                </c:pt>
                <c:pt idx="6">
                  <c:v>5.949882800000001</c:v>
                </c:pt>
                <c:pt idx="7">
                  <c:v>7.0372663999999991</c:v>
                </c:pt>
                <c:pt idx="8">
                  <c:v>6.4290755000000006</c:v>
                </c:pt>
                <c:pt idx="9">
                  <c:v>6.0951046999999994</c:v>
                </c:pt>
                <c:pt idx="10">
                  <c:v>6.5149423999999998</c:v>
                </c:pt>
                <c:pt idx="11">
                  <c:v>6.9043111999999995</c:v>
                </c:pt>
                <c:pt idx="12">
                  <c:v>6.7341602000000007</c:v>
                </c:pt>
                <c:pt idx="13">
                  <c:v>6.7697732000000004</c:v>
                </c:pt>
                <c:pt idx="14">
                  <c:v>6.1109327000000011</c:v>
                </c:pt>
                <c:pt idx="15">
                  <c:v>5.8683685999999993</c:v>
                </c:pt>
                <c:pt idx="16">
                  <c:v>6.1651435999999995</c:v>
                </c:pt>
                <c:pt idx="17">
                  <c:v>6.4888262000000001</c:v>
                </c:pt>
                <c:pt idx="18">
                  <c:v>6.9335929999999992</c:v>
                </c:pt>
                <c:pt idx="19">
                  <c:v>6.1770145999999997</c:v>
                </c:pt>
                <c:pt idx="20">
                  <c:v>5.9122912999999997</c:v>
                </c:pt>
                <c:pt idx="21">
                  <c:v>7.0325180000000005</c:v>
                </c:pt>
                <c:pt idx="22">
                  <c:v>7.4195126</c:v>
                </c:pt>
                <c:pt idx="23">
                  <c:v>6.5438285</c:v>
                </c:pt>
                <c:pt idx="24">
                  <c:v>6.7373257999999998</c:v>
                </c:pt>
                <c:pt idx="25">
                  <c:v>6.8180486</c:v>
                </c:pt>
                <c:pt idx="26">
                  <c:v>7.3296886999999993</c:v>
                </c:pt>
                <c:pt idx="27">
                  <c:v>7.0550728999999999</c:v>
                </c:pt>
                <c:pt idx="28">
                  <c:v>8.1392908999999989</c:v>
                </c:pt>
                <c:pt idx="29">
                  <c:v>7.734094100000001</c:v>
                </c:pt>
                <c:pt idx="30">
                  <c:v>7.4820332000000009</c:v>
                </c:pt>
                <c:pt idx="31">
                  <c:v>7.246987400000001</c:v>
                </c:pt>
                <c:pt idx="32">
                  <c:v>7.1979206000000007</c:v>
                </c:pt>
                <c:pt idx="33">
                  <c:v>6.6965686999999994</c:v>
                </c:pt>
                <c:pt idx="34">
                  <c:v>7.6850273000000007</c:v>
                </c:pt>
                <c:pt idx="35">
                  <c:v>6.8386249999999995</c:v>
                </c:pt>
                <c:pt idx="36">
                  <c:v>7.0210426999999997</c:v>
                </c:pt>
                <c:pt idx="37">
                  <c:v>7.316630599999999</c:v>
                </c:pt>
                <c:pt idx="38">
                  <c:v>6.6657041000000001</c:v>
                </c:pt>
                <c:pt idx="39">
                  <c:v>7.6047002000000008</c:v>
                </c:pt>
                <c:pt idx="40">
                  <c:v>7.0360792999999999</c:v>
                </c:pt>
                <c:pt idx="41">
                  <c:v>6.9415070000000005</c:v>
                </c:pt>
                <c:pt idx="42">
                  <c:v>7.0645697000000007</c:v>
                </c:pt>
                <c:pt idx="43">
                  <c:v>6.3863399000000003</c:v>
                </c:pt>
                <c:pt idx="44">
                  <c:v>6.2905804999999999</c:v>
                </c:pt>
                <c:pt idx="45">
                  <c:v>6.3333161000000002</c:v>
                </c:pt>
                <c:pt idx="46">
                  <c:v>6.2700040999999995</c:v>
                </c:pt>
                <c:pt idx="47">
                  <c:v>6.3206537000000003</c:v>
                </c:pt>
                <c:pt idx="48">
                  <c:v>6.0294184999999993</c:v>
                </c:pt>
                <c:pt idx="49">
                  <c:v>6.7179365000000004</c:v>
                </c:pt>
                <c:pt idx="50">
                  <c:v>6.0583045999999996</c:v>
                </c:pt>
                <c:pt idx="51">
                  <c:v>7.0087760000000001</c:v>
                </c:pt>
                <c:pt idx="52">
                  <c:v>6.0310012999999998</c:v>
                </c:pt>
                <c:pt idx="53">
                  <c:v>5.8541234000000006</c:v>
                </c:pt>
                <c:pt idx="54">
                  <c:v>5.7730049000000001</c:v>
                </c:pt>
                <c:pt idx="55">
                  <c:v>6.0013238000000007</c:v>
                </c:pt>
                <c:pt idx="56">
                  <c:v>5.9554226000000003</c:v>
                </c:pt>
                <c:pt idx="57">
                  <c:v>6.482495000000001</c:v>
                </c:pt>
                <c:pt idx="58">
                  <c:v>6.8801735000000006</c:v>
                </c:pt>
                <c:pt idx="59">
                  <c:v>6.7650247999999999</c:v>
                </c:pt>
                <c:pt idx="60">
                  <c:v>6.5517424999999996</c:v>
                </c:pt>
                <c:pt idx="61">
                  <c:v>6.1576253000000003</c:v>
                </c:pt>
                <c:pt idx="62">
                  <c:v>7.2541099999999998</c:v>
                </c:pt>
                <c:pt idx="63">
                  <c:v>6.5145467000000004</c:v>
                </c:pt>
                <c:pt idx="64">
                  <c:v>6.5505553999999995</c:v>
                </c:pt>
                <c:pt idx="65">
                  <c:v>6.6209899999999999</c:v>
                </c:pt>
                <c:pt idx="66">
                  <c:v>6.5406629000000001</c:v>
                </c:pt>
                <c:pt idx="67">
                  <c:v>6.4884304999999998</c:v>
                </c:pt>
                <c:pt idx="68">
                  <c:v>6.5568866000000003</c:v>
                </c:pt>
                <c:pt idx="69">
                  <c:v>6.4437163999999996</c:v>
                </c:pt>
                <c:pt idx="70">
                  <c:v>6.9264704000000004</c:v>
                </c:pt>
                <c:pt idx="71">
                  <c:v>6.5283962000000004</c:v>
                </c:pt>
                <c:pt idx="72">
                  <c:v>7.1361914000000004</c:v>
                </c:pt>
                <c:pt idx="73">
                  <c:v>6.2731697000000004</c:v>
                </c:pt>
                <c:pt idx="74">
                  <c:v>6.9316144999999993</c:v>
                </c:pt>
                <c:pt idx="75">
                  <c:v>6.6174286999999996</c:v>
                </c:pt>
                <c:pt idx="76">
                  <c:v>6.2826664999999995</c:v>
                </c:pt>
                <c:pt idx="77">
                  <c:v>6.4472776999999999</c:v>
                </c:pt>
                <c:pt idx="78">
                  <c:v>6.1323005000000004</c:v>
                </c:pt>
                <c:pt idx="79">
                  <c:v>6.5101940000000011</c:v>
                </c:pt>
                <c:pt idx="80">
                  <c:v>5.9023988000000003</c:v>
                </c:pt>
                <c:pt idx="81">
                  <c:v>6.8346679999999997</c:v>
                </c:pt>
                <c:pt idx="82">
                  <c:v>6.6435449000000011</c:v>
                </c:pt>
                <c:pt idx="83">
                  <c:v>6.8777993000000004</c:v>
                </c:pt>
                <c:pt idx="84">
                  <c:v>7.1160107000000012</c:v>
                </c:pt>
                <c:pt idx="85">
                  <c:v>6.5537210000000004</c:v>
                </c:pt>
                <c:pt idx="86">
                  <c:v>6.8481218000000004</c:v>
                </c:pt>
                <c:pt idx="87">
                  <c:v>6.5145467000000004</c:v>
                </c:pt>
                <c:pt idx="88">
                  <c:v>6.7183322000000008</c:v>
                </c:pt>
                <c:pt idx="89">
                  <c:v>6.7199150000000003</c:v>
                </c:pt>
                <c:pt idx="90">
                  <c:v>6.4326368</c:v>
                </c:pt>
                <c:pt idx="91">
                  <c:v>6.7689818000000006</c:v>
                </c:pt>
                <c:pt idx="92">
                  <c:v>6.3115525999999997</c:v>
                </c:pt>
                <c:pt idx="93">
                  <c:v>6.6008093000000008</c:v>
                </c:pt>
                <c:pt idx="94">
                  <c:v>6.8429776999999996</c:v>
                </c:pt>
                <c:pt idx="95">
                  <c:v>7.1781356000000001</c:v>
                </c:pt>
                <c:pt idx="96">
                  <c:v>6.2031307999999994</c:v>
                </c:pt>
                <c:pt idx="97">
                  <c:v>5.9269322000000004</c:v>
                </c:pt>
                <c:pt idx="98">
                  <c:v>6.3495397999999996</c:v>
                </c:pt>
                <c:pt idx="99">
                  <c:v>6.6490847000000004</c:v>
                </c:pt>
                <c:pt idx="100">
                  <c:v>5.6626045999999999</c:v>
                </c:pt>
                <c:pt idx="101">
                  <c:v>5.8086178999999998</c:v>
                </c:pt>
                <c:pt idx="102">
                  <c:v>5.6000840000000007</c:v>
                </c:pt>
                <c:pt idx="103">
                  <c:v>5.7219596000000008</c:v>
                </c:pt>
                <c:pt idx="104">
                  <c:v>5.8596632</c:v>
                </c:pt>
                <c:pt idx="105">
                  <c:v>7.5544463000000013</c:v>
                </c:pt>
                <c:pt idx="106">
                  <c:v>7.3894393999999997</c:v>
                </c:pt>
                <c:pt idx="107">
                  <c:v>7.2802262000000004</c:v>
                </c:pt>
                <c:pt idx="108">
                  <c:v>7.5433666999999991</c:v>
                </c:pt>
                <c:pt idx="109">
                  <c:v>5.8007039000000002</c:v>
                </c:pt>
                <c:pt idx="110">
                  <c:v>6.9244919000000005</c:v>
                </c:pt>
                <c:pt idx="111">
                  <c:v>7.3162349000000004</c:v>
                </c:pt>
                <c:pt idx="112">
                  <c:v>6.7476140000000004</c:v>
                </c:pt>
                <c:pt idx="113">
                  <c:v>7.2117701000000016</c:v>
                </c:pt>
                <c:pt idx="114">
                  <c:v>6.7507795999999995</c:v>
                </c:pt>
                <c:pt idx="115">
                  <c:v>6.9628748000000007</c:v>
                </c:pt>
                <c:pt idx="116">
                  <c:v>6.4176001999999999</c:v>
                </c:pt>
                <c:pt idx="117">
                  <c:v>7.0891031</c:v>
                </c:pt>
                <c:pt idx="118">
                  <c:v>7.4024975</c:v>
                </c:pt>
                <c:pt idx="119">
                  <c:v>6.6198028999999998</c:v>
                </c:pt>
                <c:pt idx="120">
                  <c:v>7.3842953000000007</c:v>
                </c:pt>
                <c:pt idx="121">
                  <c:v>7.672760600000001</c:v>
                </c:pt>
                <c:pt idx="122">
                  <c:v>6.8884832000000005</c:v>
                </c:pt>
                <c:pt idx="123">
                  <c:v>6.4381766000000002</c:v>
                </c:pt>
                <c:pt idx="124">
                  <c:v>6.0737369000000001</c:v>
                </c:pt>
                <c:pt idx="125">
                  <c:v>5.8830095000000009</c:v>
                </c:pt>
                <c:pt idx="126">
                  <c:v>6.2810837000000008</c:v>
                </c:pt>
                <c:pt idx="127">
                  <c:v>6.1829501000000002</c:v>
                </c:pt>
                <c:pt idx="128">
                  <c:v>6.2854364</c:v>
                </c:pt>
              </c:numCache>
            </c:numRef>
          </c:xVal>
          <c:yVal>
            <c:numRef>
              <c:f>Statistica!$AP$2:$AP$130</c:f>
              <c:numCache>
                <c:formatCode>General</c:formatCode>
                <c:ptCount val="129"/>
                <c:pt idx="0">
                  <c:v>236.45934400000004</c:v>
                </c:pt>
                <c:pt idx="1">
                  <c:v>226.59394000000003</c:v>
                </c:pt>
                <c:pt idx="2">
                  <c:v>182.61680799999999</c:v>
                </c:pt>
                <c:pt idx="3">
                  <c:v>182.02082799999999</c:v>
                </c:pt>
                <c:pt idx="4">
                  <c:v>191.774002</c:v>
                </c:pt>
                <c:pt idx="5">
                  <c:v>220.28119600000002</c:v>
                </c:pt>
                <c:pt idx="6">
                  <c:v>197.996962</c:v>
                </c:pt>
                <c:pt idx="7">
                  <c:v>225.77737000000002</c:v>
                </c:pt>
                <c:pt idx="8">
                  <c:v>189.28559200000001</c:v>
                </c:pt>
                <c:pt idx="9">
                  <c:v>189.808042</c:v>
                </c:pt>
                <c:pt idx="10">
                  <c:v>289.76395000000002</c:v>
                </c:pt>
                <c:pt idx="11">
                  <c:v>225.524272</c:v>
                </c:pt>
                <c:pt idx="12">
                  <c:v>243.73262199999999</c:v>
                </c:pt>
                <c:pt idx="13">
                  <c:v>222.675952</c:v>
                </c:pt>
                <c:pt idx="14">
                  <c:v>214.452202</c:v>
                </c:pt>
                <c:pt idx="15">
                  <c:v>242.85722800000002</c:v>
                </c:pt>
                <c:pt idx="16">
                  <c:v>221.82997</c:v>
                </c:pt>
                <c:pt idx="17">
                  <c:v>238.91524600000002</c:v>
                </c:pt>
                <c:pt idx="18">
                  <c:v>207.71685400000001</c:v>
                </c:pt>
                <c:pt idx="19">
                  <c:v>236.52977800000002</c:v>
                </c:pt>
                <c:pt idx="20">
                  <c:v>211.59846400000001</c:v>
                </c:pt>
                <c:pt idx="21">
                  <c:v>233.55297400000001</c:v>
                </c:pt>
                <c:pt idx="22">
                  <c:v>236.460892</c:v>
                </c:pt>
                <c:pt idx="23">
                  <c:v>243.02750800000001</c:v>
                </c:pt>
                <c:pt idx="24">
                  <c:v>243.10955200000001</c:v>
                </c:pt>
                <c:pt idx="25">
                  <c:v>216.95996200000002</c:v>
                </c:pt>
                <c:pt idx="26">
                  <c:v>201.17113599999999</c:v>
                </c:pt>
                <c:pt idx="27">
                  <c:v>205.40568999999999</c:v>
                </c:pt>
                <c:pt idx="28">
                  <c:v>224.246398</c:v>
                </c:pt>
                <c:pt idx="29">
                  <c:v>195.098332</c:v>
                </c:pt>
                <c:pt idx="30">
                  <c:v>212.168902</c:v>
                </c:pt>
                <c:pt idx="31">
                  <c:v>207.58991800000001</c:v>
                </c:pt>
                <c:pt idx="32">
                  <c:v>203.79964000000001</c:v>
                </c:pt>
                <c:pt idx="33">
                  <c:v>140.36801800000001</c:v>
                </c:pt>
                <c:pt idx="34">
                  <c:v>227.81918200000001</c:v>
                </c:pt>
                <c:pt idx="35">
                  <c:v>222.52115200000003</c:v>
                </c:pt>
                <c:pt idx="36">
                  <c:v>223.96233999999998</c:v>
                </c:pt>
                <c:pt idx="37">
                  <c:v>175.65313</c:v>
                </c:pt>
                <c:pt idx="38">
                  <c:v>230.75109400000002</c:v>
                </c:pt>
                <c:pt idx="39">
                  <c:v>246.39518200000003</c:v>
                </c:pt>
                <c:pt idx="40">
                  <c:v>249.02136400000001</c:v>
                </c:pt>
                <c:pt idx="41">
                  <c:v>238.46013399999998</c:v>
                </c:pt>
                <c:pt idx="42">
                  <c:v>248.024452</c:v>
                </c:pt>
                <c:pt idx="43">
                  <c:v>227.22010599999999</c:v>
                </c:pt>
                <c:pt idx="44">
                  <c:v>222.00644199999999</c:v>
                </c:pt>
                <c:pt idx="45">
                  <c:v>220.44837999999999</c:v>
                </c:pt>
                <c:pt idx="46">
                  <c:v>211.933606</c:v>
                </c:pt>
                <c:pt idx="47">
                  <c:v>204.449026</c:v>
                </c:pt>
                <c:pt idx="48">
                  <c:v>209.713774</c:v>
                </c:pt>
                <c:pt idx="49">
                  <c:v>212.39800600000001</c:v>
                </c:pt>
                <c:pt idx="50">
                  <c:v>180.12220600000001</c:v>
                </c:pt>
                <c:pt idx="51">
                  <c:v>199.51555000000002</c:v>
                </c:pt>
                <c:pt idx="52">
                  <c:v>180.34279600000002</c:v>
                </c:pt>
                <c:pt idx="53">
                  <c:v>181.50457</c:v>
                </c:pt>
                <c:pt idx="54">
                  <c:v>188.07737800000001</c:v>
                </c:pt>
                <c:pt idx="55">
                  <c:v>201.14172400000001</c:v>
                </c:pt>
                <c:pt idx="56">
                  <c:v>170.22971200000001</c:v>
                </c:pt>
                <c:pt idx="57">
                  <c:v>198.63551200000001</c:v>
                </c:pt>
                <c:pt idx="58">
                  <c:v>231.99955600000004</c:v>
                </c:pt>
                <c:pt idx="59">
                  <c:v>198.736906</c:v>
                </c:pt>
                <c:pt idx="60">
                  <c:v>226.76576800000004</c:v>
                </c:pt>
                <c:pt idx="61">
                  <c:v>251.14367199999998</c:v>
                </c:pt>
                <c:pt idx="62">
                  <c:v>268.46966200000003</c:v>
                </c:pt>
                <c:pt idx="63">
                  <c:v>249.83174200000002</c:v>
                </c:pt>
                <c:pt idx="64">
                  <c:v>167.920096</c:v>
                </c:pt>
                <c:pt idx="65">
                  <c:v>181.47051400000001</c:v>
                </c:pt>
                <c:pt idx="66">
                  <c:v>198.98613399999999</c:v>
                </c:pt>
                <c:pt idx="67">
                  <c:v>195.37310200000002</c:v>
                </c:pt>
                <c:pt idx="68">
                  <c:v>239.45162800000003</c:v>
                </c:pt>
                <c:pt idx="69">
                  <c:v>228.23869000000002</c:v>
                </c:pt>
                <c:pt idx="70">
                  <c:v>234.24493000000001</c:v>
                </c:pt>
                <c:pt idx="71">
                  <c:v>260.20489000000003</c:v>
                </c:pt>
                <c:pt idx="72">
                  <c:v>231.97788400000002</c:v>
                </c:pt>
                <c:pt idx="73">
                  <c:v>163.57950400000001</c:v>
                </c:pt>
                <c:pt idx="74">
                  <c:v>203.09530000000001</c:v>
                </c:pt>
                <c:pt idx="75">
                  <c:v>218.21693800000003</c:v>
                </c:pt>
                <c:pt idx="76">
                  <c:v>204.20985999999999</c:v>
                </c:pt>
                <c:pt idx="77">
                  <c:v>205.75244200000003</c:v>
                </c:pt>
                <c:pt idx="78">
                  <c:v>161.40920800000001</c:v>
                </c:pt>
                <c:pt idx="79">
                  <c:v>200.81354800000003</c:v>
                </c:pt>
                <c:pt idx="80">
                  <c:v>138.5437</c:v>
                </c:pt>
                <c:pt idx="81">
                  <c:v>214.63099600000004</c:v>
                </c:pt>
                <c:pt idx="82">
                  <c:v>157.99122399999999</c:v>
                </c:pt>
                <c:pt idx="83">
                  <c:v>205.454452</c:v>
                </c:pt>
                <c:pt idx="84">
                  <c:v>222.03430600000002</c:v>
                </c:pt>
                <c:pt idx="85">
                  <c:v>191.342884</c:v>
                </c:pt>
                <c:pt idx="86">
                  <c:v>201.64017999999999</c:v>
                </c:pt>
                <c:pt idx="87">
                  <c:v>196.77326800000003</c:v>
                </c:pt>
                <c:pt idx="88">
                  <c:v>216.40887400000003</c:v>
                </c:pt>
                <c:pt idx="89">
                  <c:v>153.90837400000001</c:v>
                </c:pt>
                <c:pt idx="90">
                  <c:v>195.56350600000002</c:v>
                </c:pt>
                <c:pt idx="91">
                  <c:v>213.399562</c:v>
                </c:pt>
                <c:pt idx="92">
                  <c:v>141.00115</c:v>
                </c:pt>
                <c:pt idx="93">
                  <c:v>190.125382</c:v>
                </c:pt>
                <c:pt idx="94">
                  <c:v>192.11223999999999</c:v>
                </c:pt>
                <c:pt idx="95">
                  <c:v>244.29222399999998</c:v>
                </c:pt>
                <c:pt idx="96">
                  <c:v>227.58698199999998</c:v>
                </c:pt>
                <c:pt idx="97">
                  <c:v>176.239822</c:v>
                </c:pt>
                <c:pt idx="98">
                  <c:v>219.74249200000003</c:v>
                </c:pt>
                <c:pt idx="99">
                  <c:v>222.819142</c:v>
                </c:pt>
                <c:pt idx="100">
                  <c:v>166.56714400000001</c:v>
                </c:pt>
                <c:pt idx="101">
                  <c:v>151.522132</c:v>
                </c:pt>
                <c:pt idx="102">
                  <c:v>152.62972600000001</c:v>
                </c:pt>
                <c:pt idx="103">
                  <c:v>189.80262400000001</c:v>
                </c:pt>
                <c:pt idx="104">
                  <c:v>121.31600800000001</c:v>
                </c:pt>
                <c:pt idx="105">
                  <c:v>245.46019000000001</c:v>
                </c:pt>
                <c:pt idx="106">
                  <c:v>208.85773</c:v>
                </c:pt>
                <c:pt idx="107">
                  <c:v>164.995924</c:v>
                </c:pt>
                <c:pt idx="108">
                  <c:v>174.33578199999999</c:v>
                </c:pt>
                <c:pt idx="109">
                  <c:v>233.27588200000002</c:v>
                </c:pt>
                <c:pt idx="110">
                  <c:v>234.94849600000003</c:v>
                </c:pt>
                <c:pt idx="111">
                  <c:v>231.92447800000002</c:v>
                </c:pt>
                <c:pt idx="112">
                  <c:v>230.89892800000001</c:v>
                </c:pt>
                <c:pt idx="113">
                  <c:v>240.38120199999997</c:v>
                </c:pt>
                <c:pt idx="114">
                  <c:v>215.40190000000001</c:v>
                </c:pt>
                <c:pt idx="115">
                  <c:v>235.21552600000001</c:v>
                </c:pt>
                <c:pt idx="116">
                  <c:v>194.429596</c:v>
                </c:pt>
                <c:pt idx="117">
                  <c:v>287.40944200000001</c:v>
                </c:pt>
                <c:pt idx="118">
                  <c:v>274.41011200000003</c:v>
                </c:pt>
                <c:pt idx="119">
                  <c:v>154.544602</c:v>
                </c:pt>
                <c:pt idx="120">
                  <c:v>217.24866400000002</c:v>
                </c:pt>
                <c:pt idx="121">
                  <c:v>220.06370199999998</c:v>
                </c:pt>
                <c:pt idx="122">
                  <c:v>295.039534</c:v>
                </c:pt>
                <c:pt idx="123">
                  <c:v>268.77848800000004</c:v>
                </c:pt>
                <c:pt idx="124">
                  <c:v>180.93877600000002</c:v>
                </c:pt>
                <c:pt idx="125">
                  <c:v>176.09508400000001</c:v>
                </c:pt>
                <c:pt idx="126">
                  <c:v>178.03627599999999</c:v>
                </c:pt>
                <c:pt idx="127">
                  <c:v>161.208742</c:v>
                </c:pt>
                <c:pt idx="128">
                  <c:v>145.638958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E52-446F-9385-15184776847F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Statistica!$AD$132:$AD$202</c:f>
              <c:numCache>
                <c:formatCode>General</c:formatCode>
                <c:ptCount val="71"/>
                <c:pt idx="0">
                  <c:v>8.9797577000000004</c:v>
                </c:pt>
                <c:pt idx="1">
                  <c:v>9.4344169999999981</c:v>
                </c:pt>
                <c:pt idx="2">
                  <c:v>9.1716721999999997</c:v>
                </c:pt>
                <c:pt idx="3">
                  <c:v>8.9318779999999993</c:v>
                </c:pt>
                <c:pt idx="4">
                  <c:v>8.7383806999999987</c:v>
                </c:pt>
                <c:pt idx="5">
                  <c:v>9.4391653999999985</c:v>
                </c:pt>
                <c:pt idx="6">
                  <c:v>9.069185899999999</c:v>
                </c:pt>
                <c:pt idx="7">
                  <c:v>9.3782275999999989</c:v>
                </c:pt>
                <c:pt idx="8">
                  <c:v>5.0330459000000003</c:v>
                </c:pt>
                <c:pt idx="9">
                  <c:v>8.9991469999999989</c:v>
                </c:pt>
                <c:pt idx="10">
                  <c:v>9.3208510999999987</c:v>
                </c:pt>
                <c:pt idx="11">
                  <c:v>8.6905009999999994</c:v>
                </c:pt>
                <c:pt idx="12">
                  <c:v>8.679421399999999</c:v>
                </c:pt>
                <c:pt idx="13">
                  <c:v>7.2537142999999995</c:v>
                </c:pt>
                <c:pt idx="14">
                  <c:v>8.4641605999999996</c:v>
                </c:pt>
                <c:pt idx="15">
                  <c:v>7.7534834000000012</c:v>
                </c:pt>
                <c:pt idx="16">
                  <c:v>8.372358199999999</c:v>
                </c:pt>
                <c:pt idx="17">
                  <c:v>8.2615622000000002</c:v>
                </c:pt>
                <c:pt idx="18">
                  <c:v>8.7478774999999995</c:v>
                </c:pt>
                <c:pt idx="19">
                  <c:v>8.6726945000000004</c:v>
                </c:pt>
                <c:pt idx="20">
                  <c:v>9.2310271999999998</c:v>
                </c:pt>
                <c:pt idx="21">
                  <c:v>8.503730599999999</c:v>
                </c:pt>
                <c:pt idx="22">
                  <c:v>8.402035699999999</c:v>
                </c:pt>
                <c:pt idx="23">
                  <c:v>8.7561871999999994</c:v>
                </c:pt>
                <c:pt idx="24">
                  <c:v>8.4016399999999987</c:v>
                </c:pt>
                <c:pt idx="25">
                  <c:v>8.5148101999999994</c:v>
                </c:pt>
                <c:pt idx="26">
                  <c:v>7.8674450000000009</c:v>
                </c:pt>
                <c:pt idx="27">
                  <c:v>8.1258371</c:v>
                </c:pt>
                <c:pt idx="28">
                  <c:v>7.5303086000000006</c:v>
                </c:pt>
                <c:pt idx="29">
                  <c:v>8.1899404999999987</c:v>
                </c:pt>
                <c:pt idx="30">
                  <c:v>8.0700433999999994</c:v>
                </c:pt>
                <c:pt idx="31">
                  <c:v>7.9695356000000013</c:v>
                </c:pt>
                <c:pt idx="32">
                  <c:v>8.7245311999999995</c:v>
                </c:pt>
                <c:pt idx="33">
                  <c:v>8.2504825999999998</c:v>
                </c:pt>
                <c:pt idx="34">
                  <c:v>8.1270241999999993</c:v>
                </c:pt>
                <c:pt idx="35">
                  <c:v>8.1788609000000001</c:v>
                </c:pt>
                <c:pt idx="36">
                  <c:v>7.4677879999999996</c:v>
                </c:pt>
                <c:pt idx="37">
                  <c:v>7.7898877999999998</c:v>
                </c:pt>
                <c:pt idx="38">
                  <c:v>6.9889909999999995</c:v>
                </c:pt>
                <c:pt idx="39">
                  <c:v>7.1860495999999996</c:v>
                </c:pt>
                <c:pt idx="40">
                  <c:v>7.183279699999999</c:v>
                </c:pt>
                <c:pt idx="41">
                  <c:v>6.975932900000001</c:v>
                </c:pt>
                <c:pt idx="42">
                  <c:v>7.0147114999999998</c:v>
                </c:pt>
                <c:pt idx="43">
                  <c:v>7.2394691000000018</c:v>
                </c:pt>
                <c:pt idx="44">
                  <c:v>7.3554092000000013</c:v>
                </c:pt>
                <c:pt idx="45">
                  <c:v>6.8694896000000005</c:v>
                </c:pt>
                <c:pt idx="46">
                  <c:v>7.5485107999999999</c:v>
                </c:pt>
                <c:pt idx="47">
                  <c:v>7.4654137999999994</c:v>
                </c:pt>
                <c:pt idx="48">
                  <c:v>7.2549014000000005</c:v>
                </c:pt>
                <c:pt idx="49">
                  <c:v>8.287678399999999</c:v>
                </c:pt>
                <c:pt idx="50">
                  <c:v>8.3161687999999998</c:v>
                </c:pt>
                <c:pt idx="51">
                  <c:v>7.9113677000000004</c:v>
                </c:pt>
                <c:pt idx="52">
                  <c:v>7.9505419999999996</c:v>
                </c:pt>
                <c:pt idx="53">
                  <c:v>7.8789202999999999</c:v>
                </c:pt>
                <c:pt idx="54">
                  <c:v>7.9121591000000011</c:v>
                </c:pt>
                <c:pt idx="55">
                  <c:v>7.4812418000000003</c:v>
                </c:pt>
                <c:pt idx="56">
                  <c:v>7.2881402</c:v>
                </c:pt>
                <c:pt idx="57">
                  <c:v>7.8789202999999999</c:v>
                </c:pt>
                <c:pt idx="58">
                  <c:v>7.5002354000000002</c:v>
                </c:pt>
                <c:pt idx="59">
                  <c:v>7.8678406999999995</c:v>
                </c:pt>
                <c:pt idx="60">
                  <c:v>7.4460245000000009</c:v>
                </c:pt>
                <c:pt idx="61">
                  <c:v>7.8856472000000002</c:v>
                </c:pt>
                <c:pt idx="62">
                  <c:v>6.8259625999999995</c:v>
                </c:pt>
                <c:pt idx="63">
                  <c:v>6.9980921</c:v>
                </c:pt>
                <c:pt idx="64">
                  <c:v>7.5164591000000014</c:v>
                </c:pt>
                <c:pt idx="65">
                  <c:v>7.797406099999999</c:v>
                </c:pt>
                <c:pt idx="66">
                  <c:v>7.7534834000000012</c:v>
                </c:pt>
                <c:pt idx="67">
                  <c:v>7.4654137999999994</c:v>
                </c:pt>
                <c:pt idx="68">
                  <c:v>7.4848030999999997</c:v>
                </c:pt>
                <c:pt idx="69">
                  <c:v>7.8334148000000008</c:v>
                </c:pt>
                <c:pt idx="70">
                  <c:v>7.8235223000000014</c:v>
                </c:pt>
              </c:numCache>
            </c:numRef>
          </c:xVal>
          <c:yVal>
            <c:numRef>
              <c:f>Statistica!$AP$132:$AP$202</c:f>
              <c:numCache>
                <c:formatCode>General</c:formatCode>
                <c:ptCount val="71"/>
                <c:pt idx="0">
                  <c:v>160.36353400000002</c:v>
                </c:pt>
                <c:pt idx="1">
                  <c:v>149.05462</c:v>
                </c:pt>
                <c:pt idx="2">
                  <c:v>157.840294</c:v>
                </c:pt>
                <c:pt idx="3">
                  <c:v>165.39685600000001</c:v>
                </c:pt>
                <c:pt idx="4">
                  <c:v>160.40687800000001</c:v>
                </c:pt>
                <c:pt idx="5">
                  <c:v>150.980332</c:v>
                </c:pt>
                <c:pt idx="6">
                  <c:v>161.11199199999999</c:v>
                </c:pt>
                <c:pt idx="7">
                  <c:v>146.92999</c:v>
                </c:pt>
                <c:pt idx="8">
                  <c:v>141.32700400000002</c:v>
                </c:pt>
                <c:pt idx="9">
                  <c:v>166.19562400000001</c:v>
                </c:pt>
                <c:pt idx="10">
                  <c:v>171.91161400000001</c:v>
                </c:pt>
                <c:pt idx="11">
                  <c:v>159.26755000000003</c:v>
                </c:pt>
                <c:pt idx="12">
                  <c:v>166.72039599999999</c:v>
                </c:pt>
                <c:pt idx="13">
                  <c:v>188.03635600000001</c:v>
                </c:pt>
                <c:pt idx="14">
                  <c:v>190.68575800000002</c:v>
                </c:pt>
                <c:pt idx="15">
                  <c:v>197.38782400000002</c:v>
                </c:pt>
                <c:pt idx="16">
                  <c:v>195.06118000000001</c:v>
                </c:pt>
                <c:pt idx="17">
                  <c:v>183.15396400000003</c:v>
                </c:pt>
                <c:pt idx="18">
                  <c:v>188.84673400000003</c:v>
                </c:pt>
                <c:pt idx="19">
                  <c:v>176.11752999999999</c:v>
                </c:pt>
                <c:pt idx="20">
                  <c:v>153.558526</c:v>
                </c:pt>
                <c:pt idx="21">
                  <c:v>178.60129599999999</c:v>
                </c:pt>
                <c:pt idx="22">
                  <c:v>180.168646</c:v>
                </c:pt>
                <c:pt idx="23">
                  <c:v>176.9341</c:v>
                </c:pt>
                <c:pt idx="24">
                  <c:v>189.18419800000001</c:v>
                </c:pt>
                <c:pt idx="25">
                  <c:v>195.01474000000002</c:v>
                </c:pt>
                <c:pt idx="26">
                  <c:v>192.93577600000003</c:v>
                </c:pt>
                <c:pt idx="27">
                  <c:v>181.58893599999999</c:v>
                </c:pt>
                <c:pt idx="28">
                  <c:v>179.92406199999999</c:v>
                </c:pt>
                <c:pt idx="29">
                  <c:v>203.832922</c:v>
                </c:pt>
                <c:pt idx="30">
                  <c:v>174.42479200000002</c:v>
                </c:pt>
                <c:pt idx="31">
                  <c:v>197.981482</c:v>
                </c:pt>
                <c:pt idx="32">
                  <c:v>184.13849199999999</c:v>
                </c:pt>
                <c:pt idx="33">
                  <c:v>179.61523600000001</c:v>
                </c:pt>
                <c:pt idx="34">
                  <c:v>176.413972</c:v>
                </c:pt>
                <c:pt idx="35">
                  <c:v>185.31110200000001</c:v>
                </c:pt>
                <c:pt idx="36">
                  <c:v>206.54114799999999</c:v>
                </c:pt>
                <c:pt idx="37">
                  <c:v>213.14182</c:v>
                </c:pt>
                <c:pt idx="38">
                  <c:v>193.471384</c:v>
                </c:pt>
                <c:pt idx="39">
                  <c:v>198.61848400000002</c:v>
                </c:pt>
                <c:pt idx="40">
                  <c:v>194.04027400000001</c:v>
                </c:pt>
                <c:pt idx="41">
                  <c:v>231.47710599999999</c:v>
                </c:pt>
                <c:pt idx="42">
                  <c:v>220.40194000000002</c:v>
                </c:pt>
                <c:pt idx="43">
                  <c:v>202.96759</c:v>
                </c:pt>
                <c:pt idx="44">
                  <c:v>255.125902</c:v>
                </c:pt>
                <c:pt idx="45">
                  <c:v>233.32928800000002</c:v>
                </c:pt>
                <c:pt idx="46">
                  <c:v>207.85385200000002</c:v>
                </c:pt>
                <c:pt idx="47">
                  <c:v>222.18136600000003</c:v>
                </c:pt>
                <c:pt idx="48">
                  <c:v>214.226968</c:v>
                </c:pt>
                <c:pt idx="49">
                  <c:v>182.122996</c:v>
                </c:pt>
                <c:pt idx="50">
                  <c:v>200.41571200000001</c:v>
                </c:pt>
                <c:pt idx="51">
                  <c:v>199.27948000000004</c:v>
                </c:pt>
                <c:pt idx="52">
                  <c:v>194.62464399999999</c:v>
                </c:pt>
                <c:pt idx="53">
                  <c:v>200.32747599999999</c:v>
                </c:pt>
                <c:pt idx="54">
                  <c:v>178.68953200000001</c:v>
                </c:pt>
                <c:pt idx="55">
                  <c:v>198.68040400000001</c:v>
                </c:pt>
                <c:pt idx="56">
                  <c:v>170.629096</c:v>
                </c:pt>
                <c:pt idx="57">
                  <c:v>196.84060600000001</c:v>
                </c:pt>
                <c:pt idx="58">
                  <c:v>210.30433600000003</c:v>
                </c:pt>
                <c:pt idx="59">
                  <c:v>180.40471600000001</c:v>
                </c:pt>
                <c:pt idx="60">
                  <c:v>199.60765600000002</c:v>
                </c:pt>
                <c:pt idx="61">
                  <c:v>201.47609199999999</c:v>
                </c:pt>
                <c:pt idx="62">
                  <c:v>204.397942</c:v>
                </c:pt>
                <c:pt idx="63">
                  <c:v>182.49142000000001</c:v>
                </c:pt>
                <c:pt idx="64">
                  <c:v>209.63869600000001</c:v>
                </c:pt>
                <c:pt idx="65">
                  <c:v>184.19499400000001</c:v>
                </c:pt>
                <c:pt idx="66">
                  <c:v>188.81267800000001</c:v>
                </c:pt>
                <c:pt idx="67">
                  <c:v>176.21195800000001</c:v>
                </c:pt>
                <c:pt idx="68">
                  <c:v>185.93959000000001</c:v>
                </c:pt>
                <c:pt idx="69">
                  <c:v>173.07880599999999</c:v>
                </c:pt>
                <c:pt idx="70">
                  <c:v>181.01075800000001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E52-446F-9385-151847768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55360"/>
        <c:axId val="125056896"/>
      </c:scatterChart>
      <c:valAx>
        <c:axId val="125055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056896"/>
        <c:crosses val="autoZero"/>
        <c:crossBetween val="midCat"/>
      </c:valAx>
      <c:valAx>
        <c:axId val="12505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0553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Zn/TOC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Statistica!$F$2:$F$130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Statistica!$AO$2:$AO$130</c:f>
              <c:numCache>
                <c:formatCode>General</c:formatCode>
                <c:ptCount val="129"/>
                <c:pt idx="0">
                  <c:v>191.15403999999998</c:v>
                </c:pt>
                <c:pt idx="1">
                  <c:v>178.60631499999997</c:v>
                </c:pt>
                <c:pt idx="2">
                  <c:v>249.98331249999998</c:v>
                </c:pt>
                <c:pt idx="3">
                  <c:v>237.29934249999997</c:v>
                </c:pt>
                <c:pt idx="4">
                  <c:v>217.78554249999999</c:v>
                </c:pt>
                <c:pt idx="5">
                  <c:v>248.62086249999999</c:v>
                </c:pt>
                <c:pt idx="6">
                  <c:v>196.47199000000001</c:v>
                </c:pt>
                <c:pt idx="7">
                  <c:v>196.08523</c:v>
                </c:pt>
                <c:pt idx="8">
                  <c:v>156.02041</c:v>
                </c:pt>
                <c:pt idx="9">
                  <c:v>285.17407749999995</c:v>
                </c:pt>
                <c:pt idx="10">
                  <c:v>181.09168749999998</c:v>
                </c:pt>
                <c:pt idx="11">
                  <c:v>209.98221999999998</c:v>
                </c:pt>
                <c:pt idx="12">
                  <c:v>203.57211249999997</c:v>
                </c:pt>
                <c:pt idx="13">
                  <c:v>222.73211499999999</c:v>
                </c:pt>
                <c:pt idx="14">
                  <c:v>245.25868749999998</c:v>
                </c:pt>
                <c:pt idx="15">
                  <c:v>237.8047675</c:v>
                </c:pt>
                <c:pt idx="16">
                  <c:v>231.4100425</c:v>
                </c:pt>
                <c:pt idx="17">
                  <c:v>248.71974999999998</c:v>
                </c:pt>
                <c:pt idx="18">
                  <c:v>342.52223499999997</c:v>
                </c:pt>
                <c:pt idx="19">
                  <c:v>278.93757249999999</c:v>
                </c:pt>
                <c:pt idx="20">
                  <c:v>183.77263749999997</c:v>
                </c:pt>
                <c:pt idx="21">
                  <c:v>219.93030249999998</c:v>
                </c:pt>
                <c:pt idx="22">
                  <c:v>226.56235749999999</c:v>
                </c:pt>
                <c:pt idx="23">
                  <c:v>227.77318</c:v>
                </c:pt>
                <c:pt idx="24">
                  <c:v>223.02658</c:v>
                </c:pt>
                <c:pt idx="25">
                  <c:v>235.14798999999996</c:v>
                </c:pt>
                <c:pt idx="26">
                  <c:v>237.27516999999997</c:v>
                </c:pt>
                <c:pt idx="27">
                  <c:v>262.48049500000002</c:v>
                </c:pt>
                <c:pt idx="28">
                  <c:v>290.65024749999998</c:v>
                </c:pt>
                <c:pt idx="29">
                  <c:v>264.97465749999998</c:v>
                </c:pt>
                <c:pt idx="30">
                  <c:v>264.3329875</c:v>
                </c:pt>
                <c:pt idx="31">
                  <c:v>296.71754499999997</c:v>
                </c:pt>
                <c:pt idx="32">
                  <c:v>272.89224999999999</c:v>
                </c:pt>
                <c:pt idx="33">
                  <c:v>249.10650999999999</c:v>
                </c:pt>
                <c:pt idx="34">
                  <c:v>251.44464999999997</c:v>
                </c:pt>
                <c:pt idx="35">
                  <c:v>256.18245999999999</c:v>
                </c:pt>
                <c:pt idx="36">
                  <c:v>264.97465749999998</c:v>
                </c:pt>
                <c:pt idx="37">
                  <c:v>272.35166500000003</c:v>
                </c:pt>
                <c:pt idx="38">
                  <c:v>225.98221749999999</c:v>
                </c:pt>
                <c:pt idx="39">
                  <c:v>212.41265499999997</c:v>
                </c:pt>
                <c:pt idx="40">
                  <c:v>234.91725249999996</c:v>
                </c:pt>
                <c:pt idx="41">
                  <c:v>197.7399475</c:v>
                </c:pt>
                <c:pt idx="42">
                  <c:v>212.15115249999997</c:v>
                </c:pt>
                <c:pt idx="43">
                  <c:v>185.54162499999998</c:v>
                </c:pt>
                <c:pt idx="44">
                  <c:v>207.094705</c:v>
                </c:pt>
                <c:pt idx="45">
                  <c:v>239.45728749999998</c:v>
                </c:pt>
                <c:pt idx="46">
                  <c:v>233.869045</c:v>
                </c:pt>
                <c:pt idx="47">
                  <c:v>185.78774499999997</c:v>
                </c:pt>
                <c:pt idx="48">
                  <c:v>191.92975749999997</c:v>
                </c:pt>
                <c:pt idx="49">
                  <c:v>184.79886999999999</c:v>
                </c:pt>
                <c:pt idx="50">
                  <c:v>172.20719499999998</c:v>
                </c:pt>
                <c:pt idx="51">
                  <c:v>226.55576499999998</c:v>
                </c:pt>
                <c:pt idx="52">
                  <c:v>305.55808749999994</c:v>
                </c:pt>
                <c:pt idx="53">
                  <c:v>290.56454499999995</c:v>
                </c:pt>
                <c:pt idx="54">
                  <c:v>289.9866025</c:v>
                </c:pt>
                <c:pt idx="55">
                  <c:v>214.16625999999997</c:v>
                </c:pt>
                <c:pt idx="56">
                  <c:v>172.26872499999999</c:v>
                </c:pt>
                <c:pt idx="57">
                  <c:v>160.10556249999996</c:v>
                </c:pt>
                <c:pt idx="58">
                  <c:v>187.86877749999999</c:v>
                </c:pt>
                <c:pt idx="59">
                  <c:v>207.58914249999998</c:v>
                </c:pt>
                <c:pt idx="60">
                  <c:v>174.83100999999999</c:v>
                </c:pt>
                <c:pt idx="61">
                  <c:v>183.20568249999999</c:v>
                </c:pt>
                <c:pt idx="62">
                  <c:v>183.59683749999996</c:v>
                </c:pt>
                <c:pt idx="63">
                  <c:v>182.55302499999999</c:v>
                </c:pt>
                <c:pt idx="64">
                  <c:v>172.233565</c:v>
                </c:pt>
                <c:pt idx="65">
                  <c:v>189.13453749999999</c:v>
                </c:pt>
                <c:pt idx="66">
                  <c:v>215.80999</c:v>
                </c:pt>
                <c:pt idx="67">
                  <c:v>182.87166249999999</c:v>
                </c:pt>
                <c:pt idx="68">
                  <c:v>254.8178125</c:v>
                </c:pt>
                <c:pt idx="69">
                  <c:v>257.43943000000002</c:v>
                </c:pt>
                <c:pt idx="70">
                  <c:v>255.29247249999997</c:v>
                </c:pt>
                <c:pt idx="71">
                  <c:v>217.28011749999999</c:v>
                </c:pt>
                <c:pt idx="72">
                  <c:v>401.46138249999996</c:v>
                </c:pt>
                <c:pt idx="73">
                  <c:v>191.02438749999999</c:v>
                </c:pt>
                <c:pt idx="74">
                  <c:v>217.78993749999998</c:v>
                </c:pt>
                <c:pt idx="75">
                  <c:v>187.3281925</c:v>
                </c:pt>
                <c:pt idx="76">
                  <c:v>182.9068225</c:v>
                </c:pt>
                <c:pt idx="77">
                  <c:v>203.30181999999996</c:v>
                </c:pt>
                <c:pt idx="78">
                  <c:v>158.83320999999998</c:v>
                </c:pt>
                <c:pt idx="79">
                  <c:v>225.22627749999998</c:v>
                </c:pt>
                <c:pt idx="80">
                  <c:v>152.29344999999998</c:v>
                </c:pt>
                <c:pt idx="81">
                  <c:v>221.22462999999999</c:v>
                </c:pt>
                <c:pt idx="82">
                  <c:v>188.82908499999996</c:v>
                </c:pt>
                <c:pt idx="83">
                  <c:v>245.66742249999999</c:v>
                </c:pt>
                <c:pt idx="84">
                  <c:v>290.11845249999999</c:v>
                </c:pt>
                <c:pt idx="85">
                  <c:v>336.67688499999997</c:v>
                </c:pt>
                <c:pt idx="86">
                  <c:v>427.55889250000001</c:v>
                </c:pt>
                <c:pt idx="87">
                  <c:v>375.67591749999997</c:v>
                </c:pt>
                <c:pt idx="88">
                  <c:v>348.27968499999997</c:v>
                </c:pt>
                <c:pt idx="89">
                  <c:v>335.10127749999998</c:v>
                </c:pt>
                <c:pt idx="90">
                  <c:v>302.782645</c:v>
                </c:pt>
                <c:pt idx="91">
                  <c:v>252.17861499999998</c:v>
                </c:pt>
                <c:pt idx="92">
                  <c:v>291.20841249999995</c:v>
                </c:pt>
                <c:pt idx="93">
                  <c:v>209.06586249999998</c:v>
                </c:pt>
                <c:pt idx="94">
                  <c:v>258.76671999999996</c:v>
                </c:pt>
                <c:pt idx="95">
                  <c:v>218.46896499999997</c:v>
                </c:pt>
                <c:pt idx="96">
                  <c:v>245.33779749999997</c:v>
                </c:pt>
                <c:pt idx="97">
                  <c:v>287.70339999999999</c:v>
                </c:pt>
                <c:pt idx="98">
                  <c:v>280.43626749999999</c:v>
                </c:pt>
                <c:pt idx="99">
                  <c:v>282.22942749999993</c:v>
                </c:pt>
                <c:pt idx="100">
                  <c:v>309.01695249999995</c:v>
                </c:pt>
                <c:pt idx="101">
                  <c:v>312.88455249999998</c:v>
                </c:pt>
                <c:pt idx="102">
                  <c:v>280.51317999999998</c:v>
                </c:pt>
                <c:pt idx="103">
                  <c:v>273.23505999999998</c:v>
                </c:pt>
                <c:pt idx="104">
                  <c:v>234.27777999999998</c:v>
                </c:pt>
                <c:pt idx="105">
                  <c:v>289.83057999999994</c:v>
                </c:pt>
                <c:pt idx="106">
                  <c:v>284.34342249999997</c:v>
                </c:pt>
                <c:pt idx="107">
                  <c:v>256.83731499999999</c:v>
                </c:pt>
                <c:pt idx="108">
                  <c:v>279.54628000000002</c:v>
                </c:pt>
                <c:pt idx="109">
                  <c:v>225.90090999999998</c:v>
                </c:pt>
                <c:pt idx="110">
                  <c:v>228.61921749999996</c:v>
                </c:pt>
                <c:pt idx="111">
                  <c:v>231.53749749999997</c:v>
                </c:pt>
                <c:pt idx="112">
                  <c:v>323.21060499999999</c:v>
                </c:pt>
                <c:pt idx="113">
                  <c:v>317.33668749999998</c:v>
                </c:pt>
                <c:pt idx="114">
                  <c:v>226.72057749999999</c:v>
                </c:pt>
                <c:pt idx="115">
                  <c:v>186.52170999999998</c:v>
                </c:pt>
                <c:pt idx="116">
                  <c:v>169.78554999999997</c:v>
                </c:pt>
                <c:pt idx="117">
                  <c:v>205.00927749999997</c:v>
                </c:pt>
                <c:pt idx="118">
                  <c:v>178.73816499999998</c:v>
                </c:pt>
                <c:pt idx="119">
                  <c:v>171.20293749999999</c:v>
                </c:pt>
                <c:pt idx="120">
                  <c:v>251.80064499999997</c:v>
                </c:pt>
                <c:pt idx="121">
                  <c:v>204.29508999999999</c:v>
                </c:pt>
                <c:pt idx="122">
                  <c:v>211.60177749999997</c:v>
                </c:pt>
                <c:pt idx="123">
                  <c:v>168.78349</c:v>
                </c:pt>
                <c:pt idx="124">
                  <c:v>151.24524249999999</c:v>
                </c:pt>
                <c:pt idx="125">
                  <c:v>147.97975749999998</c:v>
                </c:pt>
                <c:pt idx="126">
                  <c:v>139.09965999999997</c:v>
                </c:pt>
                <c:pt idx="127">
                  <c:v>138.8887</c:v>
                </c:pt>
                <c:pt idx="128">
                  <c:v>141.76083249999999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2D-4295-8296-A222468DEAD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0.15326030046828751"/>
                  <c:y val="-7.9642240665862715E-2"/>
                </c:manualLayout>
              </c:layout>
              <c:numFmt formatCode="General" sourceLinked="0"/>
            </c:trendlineLbl>
          </c:trendline>
          <c:xVal>
            <c:numRef>
              <c:f>Statistica!$F$132:$F$202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Statistica!$AO$132:$AO$202</c:f>
              <c:numCache>
                <c:formatCode>General</c:formatCode>
                <c:ptCount val="71"/>
                <c:pt idx="0">
                  <c:v>291.92479749999995</c:v>
                </c:pt>
                <c:pt idx="1">
                  <c:v>314.65353999999996</c:v>
                </c:pt>
                <c:pt idx="2">
                  <c:v>276.71370249999995</c:v>
                </c:pt>
                <c:pt idx="3">
                  <c:v>272.17806250000001</c:v>
                </c:pt>
                <c:pt idx="4">
                  <c:v>299.13918999999999</c:v>
                </c:pt>
                <c:pt idx="5">
                  <c:v>356.67852999999997</c:v>
                </c:pt>
                <c:pt idx="6">
                  <c:v>404.02586499999995</c:v>
                </c:pt>
                <c:pt idx="7">
                  <c:v>477.10592499999996</c:v>
                </c:pt>
                <c:pt idx="8">
                  <c:v>260.67634750000002</c:v>
                </c:pt>
                <c:pt idx="9">
                  <c:v>246.69585249999997</c:v>
                </c:pt>
                <c:pt idx="10">
                  <c:v>281.42074749999995</c:v>
                </c:pt>
                <c:pt idx="11">
                  <c:v>285.09496749999994</c:v>
                </c:pt>
                <c:pt idx="12">
                  <c:v>329.13945999999999</c:v>
                </c:pt>
                <c:pt idx="13">
                  <c:v>275.55342250000001</c:v>
                </c:pt>
                <c:pt idx="14">
                  <c:v>349.41359499999999</c:v>
                </c:pt>
                <c:pt idx="15">
                  <c:v>356.67852999999997</c:v>
                </c:pt>
                <c:pt idx="16">
                  <c:v>346.97656749999993</c:v>
                </c:pt>
                <c:pt idx="17">
                  <c:v>322.93371999999994</c:v>
                </c:pt>
                <c:pt idx="18">
                  <c:v>372.37307499999997</c:v>
                </c:pt>
                <c:pt idx="19">
                  <c:v>383.46605499999998</c:v>
                </c:pt>
                <c:pt idx="20">
                  <c:v>294.77275749999995</c:v>
                </c:pt>
                <c:pt idx="21">
                  <c:v>196.06984749999998</c:v>
                </c:pt>
                <c:pt idx="22">
                  <c:v>267.38531499999999</c:v>
                </c:pt>
                <c:pt idx="23">
                  <c:v>258.83923749999997</c:v>
                </c:pt>
                <c:pt idx="24">
                  <c:v>280.1154325</c:v>
                </c:pt>
                <c:pt idx="25">
                  <c:v>280.36594749999995</c:v>
                </c:pt>
                <c:pt idx="26">
                  <c:v>266.1481225</c:v>
                </c:pt>
                <c:pt idx="27">
                  <c:v>289.75366750000001</c:v>
                </c:pt>
                <c:pt idx="28">
                  <c:v>296.11323249999998</c:v>
                </c:pt>
                <c:pt idx="29">
                  <c:v>283.374325</c:v>
                </c:pt>
                <c:pt idx="30">
                  <c:v>336.35385249999996</c:v>
                </c:pt>
                <c:pt idx="31">
                  <c:v>330.73924</c:v>
                </c:pt>
                <c:pt idx="32">
                  <c:v>232.86698499999997</c:v>
                </c:pt>
                <c:pt idx="33">
                  <c:v>271.19577999999996</c:v>
                </c:pt>
                <c:pt idx="34">
                  <c:v>286.14976749999994</c:v>
                </c:pt>
                <c:pt idx="35">
                  <c:v>263.15292999999997</c:v>
                </c:pt>
                <c:pt idx="36">
                  <c:v>277.81245249999995</c:v>
                </c:pt>
                <c:pt idx="37">
                  <c:v>274.17119499999995</c:v>
                </c:pt>
                <c:pt idx="38">
                  <c:v>283.83579999999995</c:v>
                </c:pt>
                <c:pt idx="39">
                  <c:v>296.95267749999999</c:v>
                </c:pt>
                <c:pt idx="40">
                  <c:v>316.34121999999996</c:v>
                </c:pt>
                <c:pt idx="41">
                  <c:v>297.36800499999998</c:v>
                </c:pt>
                <c:pt idx="42">
                  <c:v>246.14647749999997</c:v>
                </c:pt>
                <c:pt idx="43">
                  <c:v>237.47953749999999</c:v>
                </c:pt>
                <c:pt idx="44">
                  <c:v>228.31156749999997</c:v>
                </c:pt>
                <c:pt idx="45">
                  <c:v>230.58378249999998</c:v>
                </c:pt>
                <c:pt idx="46">
                  <c:v>242.1821875</c:v>
                </c:pt>
                <c:pt idx="47">
                  <c:v>264.66920499999998</c:v>
                </c:pt>
                <c:pt idx="48">
                  <c:v>266.06681500000002</c:v>
                </c:pt>
                <c:pt idx="49">
                  <c:v>253.19825499999996</c:v>
                </c:pt>
                <c:pt idx="50">
                  <c:v>276.79281249999997</c:v>
                </c:pt>
                <c:pt idx="51">
                  <c:v>271.30125999999996</c:v>
                </c:pt>
                <c:pt idx="52">
                  <c:v>263.87590749999998</c:v>
                </c:pt>
                <c:pt idx="53">
                  <c:v>266.3810575</c:v>
                </c:pt>
                <c:pt idx="54">
                  <c:v>275.71823499999999</c:v>
                </c:pt>
                <c:pt idx="55">
                  <c:v>284.73018249999996</c:v>
                </c:pt>
                <c:pt idx="56">
                  <c:v>288.54504250000002</c:v>
                </c:pt>
                <c:pt idx="57">
                  <c:v>294.95954499999999</c:v>
                </c:pt>
                <c:pt idx="58">
                  <c:v>296.64283</c:v>
                </c:pt>
                <c:pt idx="59">
                  <c:v>299.79404499999998</c:v>
                </c:pt>
                <c:pt idx="60">
                  <c:v>324.81917499999997</c:v>
                </c:pt>
                <c:pt idx="61">
                  <c:v>301.29933249999999</c:v>
                </c:pt>
                <c:pt idx="62">
                  <c:v>213.91134999999997</c:v>
                </c:pt>
                <c:pt idx="63">
                  <c:v>226.7996875</c:v>
                </c:pt>
                <c:pt idx="64">
                  <c:v>262.00144</c:v>
                </c:pt>
                <c:pt idx="65">
                  <c:v>257.40427</c:v>
                </c:pt>
                <c:pt idx="66">
                  <c:v>277.889365</c:v>
                </c:pt>
                <c:pt idx="67">
                  <c:v>262.92219249999994</c:v>
                </c:pt>
                <c:pt idx="68">
                  <c:v>204.56098749999998</c:v>
                </c:pt>
                <c:pt idx="69">
                  <c:v>207.61111750000001</c:v>
                </c:pt>
                <c:pt idx="70">
                  <c:v>257.05926249999999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B2D-4295-8296-A222468DE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088896"/>
        <c:axId val="125090432"/>
      </c:scatterChart>
      <c:valAx>
        <c:axId val="125088896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090432"/>
        <c:crosses val="autoZero"/>
        <c:crossBetween val="midCat"/>
      </c:valAx>
      <c:valAx>
        <c:axId val="125090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088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Pb/TOC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Statistica!$F$2:$F$130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Statistica!$AR$2:$AR$130</c:f>
              <c:numCache>
                <c:formatCode>General</c:formatCode>
                <c:ptCount val="129"/>
                <c:pt idx="0">
                  <c:v>49.984171199999999</c:v>
                </c:pt>
                <c:pt idx="1">
                  <c:v>48.753643199999999</c:v>
                </c:pt>
                <c:pt idx="2">
                  <c:v>47.590952000000001</c:v>
                </c:pt>
                <c:pt idx="3">
                  <c:v>45.925006400000001</c:v>
                </c:pt>
                <c:pt idx="4">
                  <c:v>46.691719999999997</c:v>
                </c:pt>
                <c:pt idx="5">
                  <c:v>47.299095999999999</c:v>
                </c:pt>
                <c:pt idx="6">
                  <c:v>48.616391999999998</c:v>
                </c:pt>
                <c:pt idx="7">
                  <c:v>47.460011199999997</c:v>
                </c:pt>
                <c:pt idx="8">
                  <c:v>44.159672</c:v>
                </c:pt>
                <c:pt idx="9">
                  <c:v>46.186887999999996</c:v>
                </c:pt>
                <c:pt idx="10">
                  <c:v>50.847118399999999</c:v>
                </c:pt>
                <c:pt idx="11">
                  <c:v>49.813790400000002</c:v>
                </c:pt>
                <c:pt idx="12">
                  <c:v>49.995214399999995</c:v>
                </c:pt>
                <c:pt idx="13">
                  <c:v>47.784996800000002</c:v>
                </c:pt>
                <c:pt idx="14">
                  <c:v>48.315070399999996</c:v>
                </c:pt>
                <c:pt idx="15">
                  <c:v>49.9226448</c:v>
                </c:pt>
                <c:pt idx="16">
                  <c:v>48.471252799999995</c:v>
                </c:pt>
                <c:pt idx="17">
                  <c:v>52.901153600000001</c:v>
                </c:pt>
                <c:pt idx="18">
                  <c:v>50.447985599999996</c:v>
                </c:pt>
                <c:pt idx="19">
                  <c:v>50.476382399999999</c:v>
                </c:pt>
                <c:pt idx="20">
                  <c:v>46.508718399999992</c:v>
                </c:pt>
                <c:pt idx="21">
                  <c:v>51.6106768</c:v>
                </c:pt>
                <c:pt idx="22">
                  <c:v>51.732151999999999</c:v>
                </c:pt>
                <c:pt idx="23">
                  <c:v>52.882222399999996</c:v>
                </c:pt>
                <c:pt idx="24">
                  <c:v>52.7071088</c:v>
                </c:pt>
                <c:pt idx="25">
                  <c:v>54.248423999999993</c:v>
                </c:pt>
                <c:pt idx="26">
                  <c:v>54.475598399999996</c:v>
                </c:pt>
                <c:pt idx="27">
                  <c:v>56.384494399999994</c:v>
                </c:pt>
                <c:pt idx="28">
                  <c:v>60.472055999999995</c:v>
                </c:pt>
                <c:pt idx="29">
                  <c:v>60.110785599999993</c:v>
                </c:pt>
                <c:pt idx="30">
                  <c:v>59.482900799999996</c:v>
                </c:pt>
                <c:pt idx="31">
                  <c:v>61.855611199999998</c:v>
                </c:pt>
                <c:pt idx="32">
                  <c:v>61.358667199999999</c:v>
                </c:pt>
                <c:pt idx="33">
                  <c:v>49.673383999999999</c:v>
                </c:pt>
                <c:pt idx="34">
                  <c:v>55.702971199999993</c:v>
                </c:pt>
                <c:pt idx="35">
                  <c:v>58.6215312</c:v>
                </c:pt>
                <c:pt idx="36">
                  <c:v>58.908654399999996</c:v>
                </c:pt>
                <c:pt idx="37">
                  <c:v>54.802161599999998</c:v>
                </c:pt>
                <c:pt idx="38">
                  <c:v>54.942567999999994</c:v>
                </c:pt>
                <c:pt idx="39">
                  <c:v>54.451934399999999</c:v>
                </c:pt>
                <c:pt idx="40">
                  <c:v>53.988119999999995</c:v>
                </c:pt>
                <c:pt idx="41">
                  <c:v>50.780859199999995</c:v>
                </c:pt>
                <c:pt idx="42">
                  <c:v>51.6753584</c:v>
                </c:pt>
                <c:pt idx="43">
                  <c:v>48.004283199999996</c:v>
                </c:pt>
                <c:pt idx="44">
                  <c:v>48.693694399999998</c:v>
                </c:pt>
                <c:pt idx="45">
                  <c:v>51.724263999999998</c:v>
                </c:pt>
                <c:pt idx="46">
                  <c:v>50.580503999999991</c:v>
                </c:pt>
                <c:pt idx="47">
                  <c:v>48.980817599999995</c:v>
                </c:pt>
                <c:pt idx="48">
                  <c:v>47.826014399999998</c:v>
                </c:pt>
                <c:pt idx="49">
                  <c:v>48.682651199999995</c:v>
                </c:pt>
                <c:pt idx="50">
                  <c:v>46.726427199999996</c:v>
                </c:pt>
                <c:pt idx="51">
                  <c:v>52.273268799999997</c:v>
                </c:pt>
                <c:pt idx="52">
                  <c:v>52.984766399999998</c:v>
                </c:pt>
                <c:pt idx="53">
                  <c:v>55.229691199999991</c:v>
                </c:pt>
                <c:pt idx="54">
                  <c:v>55.081396799999993</c:v>
                </c:pt>
                <c:pt idx="55">
                  <c:v>52.778100799999997</c:v>
                </c:pt>
                <c:pt idx="56">
                  <c:v>44.541451199999997</c:v>
                </c:pt>
                <c:pt idx="57">
                  <c:v>48.427080000000004</c:v>
                </c:pt>
                <c:pt idx="58">
                  <c:v>49.398881599999996</c:v>
                </c:pt>
                <c:pt idx="59">
                  <c:v>50.339131199999997</c:v>
                </c:pt>
                <c:pt idx="60">
                  <c:v>49.089671999999993</c:v>
                </c:pt>
                <c:pt idx="61">
                  <c:v>49.373639999999995</c:v>
                </c:pt>
                <c:pt idx="62">
                  <c:v>48.775729599999998</c:v>
                </c:pt>
                <c:pt idx="63">
                  <c:v>48.499649599999998</c:v>
                </c:pt>
                <c:pt idx="64">
                  <c:v>45.710452799999999</c:v>
                </c:pt>
                <c:pt idx="65">
                  <c:v>49.7159792</c:v>
                </c:pt>
                <c:pt idx="66">
                  <c:v>50.676737599999996</c:v>
                </c:pt>
                <c:pt idx="67">
                  <c:v>47.185508799999994</c:v>
                </c:pt>
                <c:pt idx="68">
                  <c:v>52.973723199999995</c:v>
                </c:pt>
                <c:pt idx="69">
                  <c:v>52.451537599999995</c:v>
                </c:pt>
                <c:pt idx="70">
                  <c:v>52.803342399999998</c:v>
                </c:pt>
                <c:pt idx="71">
                  <c:v>50.235009599999998</c:v>
                </c:pt>
                <c:pt idx="72">
                  <c:v>48.299294399999994</c:v>
                </c:pt>
                <c:pt idx="73">
                  <c:v>43.5380976</c:v>
                </c:pt>
                <c:pt idx="74">
                  <c:v>50.264983999999998</c:v>
                </c:pt>
                <c:pt idx="75">
                  <c:v>49.192216000000002</c:v>
                </c:pt>
                <c:pt idx="76">
                  <c:v>49.320001599999998</c:v>
                </c:pt>
                <c:pt idx="77">
                  <c:v>46.147447999999997</c:v>
                </c:pt>
                <c:pt idx="78">
                  <c:v>39.007230399999997</c:v>
                </c:pt>
                <c:pt idx="79">
                  <c:v>47.400062399999996</c:v>
                </c:pt>
                <c:pt idx="80">
                  <c:v>38.234206399999998</c:v>
                </c:pt>
                <c:pt idx="81">
                  <c:v>49.5298224</c:v>
                </c:pt>
                <c:pt idx="82">
                  <c:v>41.4099152</c:v>
                </c:pt>
                <c:pt idx="83">
                  <c:v>49.416235199999996</c:v>
                </c:pt>
                <c:pt idx="84">
                  <c:v>53.341303999999994</c:v>
                </c:pt>
                <c:pt idx="85">
                  <c:v>55.406382399999998</c:v>
                </c:pt>
                <c:pt idx="86">
                  <c:v>60.904318399999994</c:v>
                </c:pt>
                <c:pt idx="87">
                  <c:v>59.856791999999999</c:v>
                </c:pt>
                <c:pt idx="88">
                  <c:v>61.618971199999997</c:v>
                </c:pt>
                <c:pt idx="89">
                  <c:v>48.925601599999993</c:v>
                </c:pt>
                <c:pt idx="90">
                  <c:v>53.3980976</c:v>
                </c:pt>
                <c:pt idx="91">
                  <c:v>55.202871999999999</c:v>
                </c:pt>
                <c:pt idx="92">
                  <c:v>47.3416912</c:v>
                </c:pt>
                <c:pt idx="93">
                  <c:v>46.832126399999993</c:v>
                </c:pt>
                <c:pt idx="94">
                  <c:v>50.891291199999998</c:v>
                </c:pt>
                <c:pt idx="95">
                  <c:v>50.468494399999997</c:v>
                </c:pt>
                <c:pt idx="96">
                  <c:v>51.443451199999998</c:v>
                </c:pt>
                <c:pt idx="97">
                  <c:v>50.501623999999993</c:v>
                </c:pt>
                <c:pt idx="98">
                  <c:v>57.446219199999994</c:v>
                </c:pt>
                <c:pt idx="99">
                  <c:v>54.914171199999998</c:v>
                </c:pt>
                <c:pt idx="100">
                  <c:v>49.427278399999992</c:v>
                </c:pt>
                <c:pt idx="101">
                  <c:v>46.286276799999996</c:v>
                </c:pt>
                <c:pt idx="102">
                  <c:v>45.648926399999993</c:v>
                </c:pt>
                <c:pt idx="103">
                  <c:v>50.223966399999995</c:v>
                </c:pt>
                <c:pt idx="104">
                  <c:v>38.134817599999998</c:v>
                </c:pt>
                <c:pt idx="105">
                  <c:v>56.906679999999994</c:v>
                </c:pt>
                <c:pt idx="106">
                  <c:v>53.270311999999997</c:v>
                </c:pt>
                <c:pt idx="107">
                  <c:v>48.043723200000002</c:v>
                </c:pt>
                <c:pt idx="108">
                  <c:v>52.003499199999993</c:v>
                </c:pt>
                <c:pt idx="109">
                  <c:v>48.780462399999998</c:v>
                </c:pt>
                <c:pt idx="110">
                  <c:v>48.8262128</c:v>
                </c:pt>
                <c:pt idx="111">
                  <c:v>49.818523200000001</c:v>
                </c:pt>
                <c:pt idx="112">
                  <c:v>55.674574399999997</c:v>
                </c:pt>
                <c:pt idx="113">
                  <c:v>59.025396799999996</c:v>
                </c:pt>
                <c:pt idx="114">
                  <c:v>49.946308799999997</c:v>
                </c:pt>
                <c:pt idx="115">
                  <c:v>48.045300799999993</c:v>
                </c:pt>
                <c:pt idx="116">
                  <c:v>42.798203199999996</c:v>
                </c:pt>
                <c:pt idx="117">
                  <c:v>51.072715199999998</c:v>
                </c:pt>
                <c:pt idx="118">
                  <c:v>49.329467199999996</c:v>
                </c:pt>
                <c:pt idx="119">
                  <c:v>41.6386672</c:v>
                </c:pt>
                <c:pt idx="120">
                  <c:v>56.581694400000003</c:v>
                </c:pt>
                <c:pt idx="121">
                  <c:v>50.632564799999997</c:v>
                </c:pt>
                <c:pt idx="122">
                  <c:v>52.539883199999998</c:v>
                </c:pt>
                <c:pt idx="123">
                  <c:v>48.138379200000003</c:v>
                </c:pt>
                <c:pt idx="124">
                  <c:v>42.055153599999997</c:v>
                </c:pt>
                <c:pt idx="125">
                  <c:v>44.027153599999991</c:v>
                </c:pt>
                <c:pt idx="126">
                  <c:v>44.853815999999995</c:v>
                </c:pt>
                <c:pt idx="127">
                  <c:v>47.149223999999997</c:v>
                </c:pt>
                <c:pt idx="128">
                  <c:v>42.747720000000001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5A-4C2C-B82C-3B92B6146ED8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Statistica!$F$132:$F$202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Statistica!$AR$132:$AR$202</c:f>
              <c:numCache>
                <c:formatCode>General</c:formatCode>
                <c:ptCount val="71"/>
                <c:pt idx="0">
                  <c:v>58.230286399999997</c:v>
                </c:pt>
                <c:pt idx="1">
                  <c:v>59.269924799999991</c:v>
                </c:pt>
                <c:pt idx="2">
                  <c:v>60.525694399999999</c:v>
                </c:pt>
                <c:pt idx="3">
                  <c:v>61.062078399999997</c:v>
                </c:pt>
                <c:pt idx="4">
                  <c:v>57.774360000000001</c:v>
                </c:pt>
                <c:pt idx="5">
                  <c:v>60.083966399999994</c:v>
                </c:pt>
                <c:pt idx="6">
                  <c:v>60.142337599999998</c:v>
                </c:pt>
                <c:pt idx="7">
                  <c:v>70.478772800000002</c:v>
                </c:pt>
                <c:pt idx="8">
                  <c:v>53.317639999999997</c:v>
                </c:pt>
                <c:pt idx="9">
                  <c:v>53.734126400000001</c:v>
                </c:pt>
                <c:pt idx="10">
                  <c:v>59.635928</c:v>
                </c:pt>
                <c:pt idx="11">
                  <c:v>57.831153599999993</c:v>
                </c:pt>
                <c:pt idx="12">
                  <c:v>61.185131200000001</c:v>
                </c:pt>
                <c:pt idx="13">
                  <c:v>55.035646399999997</c:v>
                </c:pt>
                <c:pt idx="14">
                  <c:v>56.652686399999993</c:v>
                </c:pt>
                <c:pt idx="15">
                  <c:v>57.577159999999999</c:v>
                </c:pt>
                <c:pt idx="16">
                  <c:v>57.047086399999998</c:v>
                </c:pt>
                <c:pt idx="17">
                  <c:v>57.157518400000001</c:v>
                </c:pt>
                <c:pt idx="18">
                  <c:v>59.014353599999993</c:v>
                </c:pt>
                <c:pt idx="19">
                  <c:v>60.950068799999997</c:v>
                </c:pt>
                <c:pt idx="20">
                  <c:v>52.626651199999998</c:v>
                </c:pt>
                <c:pt idx="21">
                  <c:v>49.269518399999995</c:v>
                </c:pt>
                <c:pt idx="22">
                  <c:v>52.759169599999993</c:v>
                </c:pt>
                <c:pt idx="23">
                  <c:v>53.052603199999993</c:v>
                </c:pt>
                <c:pt idx="24">
                  <c:v>54.799006399999996</c:v>
                </c:pt>
                <c:pt idx="25">
                  <c:v>54.0370256</c:v>
                </c:pt>
                <c:pt idx="26">
                  <c:v>54.204251200000002</c:v>
                </c:pt>
                <c:pt idx="27">
                  <c:v>55.939611200000002</c:v>
                </c:pt>
                <c:pt idx="28">
                  <c:v>54.551323199999999</c:v>
                </c:pt>
                <c:pt idx="29">
                  <c:v>54.858955199999997</c:v>
                </c:pt>
                <c:pt idx="30">
                  <c:v>53.831937599999996</c:v>
                </c:pt>
                <c:pt idx="31">
                  <c:v>56.644798399999999</c:v>
                </c:pt>
                <c:pt idx="32">
                  <c:v>53.719927999999996</c:v>
                </c:pt>
                <c:pt idx="33">
                  <c:v>56.498081599999999</c:v>
                </c:pt>
                <c:pt idx="34">
                  <c:v>58.351761599999996</c:v>
                </c:pt>
                <c:pt idx="35">
                  <c:v>53.753057599999991</c:v>
                </c:pt>
                <c:pt idx="36">
                  <c:v>54.324148799999996</c:v>
                </c:pt>
                <c:pt idx="37">
                  <c:v>53.219828800000002</c:v>
                </c:pt>
                <c:pt idx="38">
                  <c:v>51.121620799999995</c:v>
                </c:pt>
                <c:pt idx="39">
                  <c:v>51.426097599999999</c:v>
                </c:pt>
                <c:pt idx="40">
                  <c:v>52.014542399999996</c:v>
                </c:pt>
                <c:pt idx="41">
                  <c:v>54.291019199999994</c:v>
                </c:pt>
                <c:pt idx="42">
                  <c:v>52.082379199999998</c:v>
                </c:pt>
                <c:pt idx="43">
                  <c:v>50.640452799999991</c:v>
                </c:pt>
                <c:pt idx="44">
                  <c:v>54.024404799999999</c:v>
                </c:pt>
                <c:pt idx="45">
                  <c:v>51.964059200000001</c:v>
                </c:pt>
                <c:pt idx="46">
                  <c:v>55.373252799999996</c:v>
                </c:pt>
                <c:pt idx="47">
                  <c:v>56.701591999999998</c:v>
                </c:pt>
                <c:pt idx="48">
                  <c:v>55.382718399999995</c:v>
                </c:pt>
                <c:pt idx="49">
                  <c:v>54.4124944</c:v>
                </c:pt>
                <c:pt idx="50">
                  <c:v>55.791316799999997</c:v>
                </c:pt>
                <c:pt idx="51">
                  <c:v>54.448779199999997</c:v>
                </c:pt>
                <c:pt idx="52">
                  <c:v>53.781454399999994</c:v>
                </c:pt>
                <c:pt idx="53">
                  <c:v>52.615607999999995</c:v>
                </c:pt>
                <c:pt idx="54">
                  <c:v>51.069559999999996</c:v>
                </c:pt>
                <c:pt idx="55">
                  <c:v>53.325527999999998</c:v>
                </c:pt>
                <c:pt idx="56">
                  <c:v>51.142129599999997</c:v>
                </c:pt>
                <c:pt idx="57">
                  <c:v>52.584055999999997</c:v>
                </c:pt>
                <c:pt idx="58">
                  <c:v>53.405985599999994</c:v>
                </c:pt>
                <c:pt idx="59">
                  <c:v>51.605944000000001</c:v>
                </c:pt>
                <c:pt idx="60">
                  <c:v>54.145879999999998</c:v>
                </c:pt>
                <c:pt idx="61">
                  <c:v>53.494331199999998</c:v>
                </c:pt>
                <c:pt idx="62">
                  <c:v>48.703159999999997</c:v>
                </c:pt>
                <c:pt idx="63">
                  <c:v>47.657211199999992</c:v>
                </c:pt>
                <c:pt idx="64">
                  <c:v>52.610875199999995</c:v>
                </c:pt>
                <c:pt idx="65">
                  <c:v>50.451140799999997</c:v>
                </c:pt>
                <c:pt idx="66">
                  <c:v>52.301665599999993</c:v>
                </c:pt>
                <c:pt idx="67">
                  <c:v>51.511287999999993</c:v>
                </c:pt>
                <c:pt idx="68">
                  <c:v>49.2411216</c:v>
                </c:pt>
                <c:pt idx="69">
                  <c:v>49.958929599999998</c:v>
                </c:pt>
                <c:pt idx="70">
                  <c:v>54.011783999999992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5A-4C2C-B82C-3B92B6146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256448"/>
        <c:axId val="125257984"/>
      </c:scatterChart>
      <c:valAx>
        <c:axId val="12525644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257984"/>
        <c:crosses val="autoZero"/>
        <c:crossBetween val="midCat"/>
      </c:valAx>
      <c:valAx>
        <c:axId val="125257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256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Cu/TOC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Statistica!$AS$2:$AS$130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Statistica!$AN$2:$AN$130</c:f>
              <c:numCache>
                <c:formatCode>General</c:formatCode>
                <c:ptCount val="129"/>
                <c:pt idx="0">
                  <c:v>48.210399999999993</c:v>
                </c:pt>
                <c:pt idx="1">
                  <c:v>51.029718399999993</c:v>
                </c:pt>
                <c:pt idx="2">
                  <c:v>51.1600672</c:v>
                </c:pt>
                <c:pt idx="3">
                  <c:v>48.220911999999998</c:v>
                </c:pt>
                <c:pt idx="4">
                  <c:v>45.094643199999993</c:v>
                </c:pt>
                <c:pt idx="5">
                  <c:v>43.301295999999994</c:v>
                </c:pt>
                <c:pt idx="6">
                  <c:v>44.5290976</c:v>
                </c:pt>
                <c:pt idx="7">
                  <c:v>45.159817599999997</c:v>
                </c:pt>
                <c:pt idx="8">
                  <c:v>38.392191999999994</c:v>
                </c:pt>
                <c:pt idx="9">
                  <c:v>41.434364799999997</c:v>
                </c:pt>
                <c:pt idx="10">
                  <c:v>45.706441599999991</c:v>
                </c:pt>
                <c:pt idx="11">
                  <c:v>48.984083200000001</c:v>
                </c:pt>
                <c:pt idx="12">
                  <c:v>47.922371200000001</c:v>
                </c:pt>
                <c:pt idx="13">
                  <c:v>51.206319999999991</c:v>
                </c:pt>
                <c:pt idx="14">
                  <c:v>52.785222399999995</c:v>
                </c:pt>
                <c:pt idx="15">
                  <c:v>52.537139199999999</c:v>
                </c:pt>
                <c:pt idx="16">
                  <c:v>54.042457599999992</c:v>
                </c:pt>
                <c:pt idx="17">
                  <c:v>54.002511999999996</c:v>
                </c:pt>
                <c:pt idx="18">
                  <c:v>53.796476799999994</c:v>
                </c:pt>
                <c:pt idx="19">
                  <c:v>55.129398399999999</c:v>
                </c:pt>
                <c:pt idx="20">
                  <c:v>45.716953599999997</c:v>
                </c:pt>
                <c:pt idx="21">
                  <c:v>51.176886400000001</c:v>
                </c:pt>
                <c:pt idx="22">
                  <c:v>54.954899199999986</c:v>
                </c:pt>
                <c:pt idx="23">
                  <c:v>54.317871999999994</c:v>
                </c:pt>
                <c:pt idx="24">
                  <c:v>55.238723199999995</c:v>
                </c:pt>
                <c:pt idx="25">
                  <c:v>54.965411199999991</c:v>
                </c:pt>
                <c:pt idx="26">
                  <c:v>53.752326400000001</c:v>
                </c:pt>
                <c:pt idx="27">
                  <c:v>61.577459199999993</c:v>
                </c:pt>
                <c:pt idx="28">
                  <c:v>60.953046399999991</c:v>
                </c:pt>
                <c:pt idx="29">
                  <c:v>57.410502399999999</c:v>
                </c:pt>
                <c:pt idx="30">
                  <c:v>61.228460799999993</c:v>
                </c:pt>
                <c:pt idx="31">
                  <c:v>62.515129599999995</c:v>
                </c:pt>
                <c:pt idx="32">
                  <c:v>62.115673599999994</c:v>
                </c:pt>
                <c:pt idx="33">
                  <c:v>58.854851199999999</c:v>
                </c:pt>
                <c:pt idx="34">
                  <c:v>51.296723200000002</c:v>
                </c:pt>
                <c:pt idx="35">
                  <c:v>52.928185599999992</c:v>
                </c:pt>
                <c:pt idx="36">
                  <c:v>56.516982400000003</c:v>
                </c:pt>
                <c:pt idx="37">
                  <c:v>59.28374079999999</c:v>
                </c:pt>
                <c:pt idx="38">
                  <c:v>54.212751999999995</c:v>
                </c:pt>
                <c:pt idx="39">
                  <c:v>51.513270399999996</c:v>
                </c:pt>
                <c:pt idx="40">
                  <c:v>52.347923199999997</c:v>
                </c:pt>
                <c:pt idx="41">
                  <c:v>47.188633599999996</c:v>
                </c:pt>
                <c:pt idx="42">
                  <c:v>49.084998400000003</c:v>
                </c:pt>
                <c:pt idx="43">
                  <c:v>46.429667199999997</c:v>
                </c:pt>
                <c:pt idx="44">
                  <c:v>48.168351999999999</c:v>
                </c:pt>
                <c:pt idx="45">
                  <c:v>53.659820799999991</c:v>
                </c:pt>
                <c:pt idx="46">
                  <c:v>55.472089600000004</c:v>
                </c:pt>
                <c:pt idx="47">
                  <c:v>44.213737600000002</c:v>
                </c:pt>
                <c:pt idx="48">
                  <c:v>47.409385599999993</c:v>
                </c:pt>
                <c:pt idx="49">
                  <c:v>48.923113599999994</c:v>
                </c:pt>
                <c:pt idx="50">
                  <c:v>43.662908799999997</c:v>
                </c:pt>
                <c:pt idx="51">
                  <c:v>53.573622399999991</c:v>
                </c:pt>
                <c:pt idx="52">
                  <c:v>57.955023999999995</c:v>
                </c:pt>
                <c:pt idx="53">
                  <c:v>66.301552000000001</c:v>
                </c:pt>
                <c:pt idx="54">
                  <c:v>66.576966400000003</c:v>
                </c:pt>
                <c:pt idx="55">
                  <c:v>56.0334304</c:v>
                </c:pt>
                <c:pt idx="56">
                  <c:v>47.030953599999997</c:v>
                </c:pt>
                <c:pt idx="57">
                  <c:v>42.847177599999995</c:v>
                </c:pt>
                <c:pt idx="58">
                  <c:v>47.972828800000002</c:v>
                </c:pt>
                <c:pt idx="59">
                  <c:v>55.076838399999986</c:v>
                </c:pt>
                <c:pt idx="60">
                  <c:v>46.612575999999997</c:v>
                </c:pt>
                <c:pt idx="61">
                  <c:v>43.761721600000001</c:v>
                </c:pt>
                <c:pt idx="62">
                  <c:v>46.187891199999996</c:v>
                </c:pt>
                <c:pt idx="63">
                  <c:v>48.910499200000004</c:v>
                </c:pt>
                <c:pt idx="64">
                  <c:v>43.158332799999997</c:v>
                </c:pt>
                <c:pt idx="65">
                  <c:v>47.415692799999995</c:v>
                </c:pt>
                <c:pt idx="66">
                  <c:v>46.526377599999996</c:v>
                </c:pt>
                <c:pt idx="67">
                  <c:v>45.128281599999994</c:v>
                </c:pt>
                <c:pt idx="68">
                  <c:v>60.736499199999997</c:v>
                </c:pt>
                <c:pt idx="69">
                  <c:v>57.278051199999993</c:v>
                </c:pt>
                <c:pt idx="70">
                  <c:v>54.774092799999991</c:v>
                </c:pt>
                <c:pt idx="71">
                  <c:v>50.895164800000003</c:v>
                </c:pt>
                <c:pt idx="72">
                  <c:v>46.656726399999997</c:v>
                </c:pt>
                <c:pt idx="73">
                  <c:v>46.320342400000001</c:v>
                </c:pt>
                <c:pt idx="74">
                  <c:v>48.0968704</c:v>
                </c:pt>
                <c:pt idx="75">
                  <c:v>48.719180800000004</c:v>
                </c:pt>
                <c:pt idx="76">
                  <c:v>47.430409599999997</c:v>
                </c:pt>
                <c:pt idx="77">
                  <c:v>47.451433599999994</c:v>
                </c:pt>
                <c:pt idx="78">
                  <c:v>41.381804799999998</c:v>
                </c:pt>
                <c:pt idx="79">
                  <c:v>49.03243839999999</c:v>
                </c:pt>
                <c:pt idx="80">
                  <c:v>43.517843200000002</c:v>
                </c:pt>
                <c:pt idx="81">
                  <c:v>52.804143999999994</c:v>
                </c:pt>
                <c:pt idx="82">
                  <c:v>45.742182399999997</c:v>
                </c:pt>
                <c:pt idx="83">
                  <c:v>53.449580799999993</c:v>
                </c:pt>
                <c:pt idx="84">
                  <c:v>58.627791999999985</c:v>
                </c:pt>
                <c:pt idx="85">
                  <c:v>65.201996800000003</c:v>
                </c:pt>
                <c:pt idx="86">
                  <c:v>68.551119999999997</c:v>
                </c:pt>
                <c:pt idx="87">
                  <c:v>70.874271999999991</c:v>
                </c:pt>
                <c:pt idx="88">
                  <c:v>68.942166399999991</c:v>
                </c:pt>
                <c:pt idx="89">
                  <c:v>67.022675199999995</c:v>
                </c:pt>
                <c:pt idx="90">
                  <c:v>61.339888000000002</c:v>
                </c:pt>
                <c:pt idx="91">
                  <c:v>55.856828800000002</c:v>
                </c:pt>
                <c:pt idx="92">
                  <c:v>58.711888000000002</c:v>
                </c:pt>
                <c:pt idx="93">
                  <c:v>49.276316799999989</c:v>
                </c:pt>
                <c:pt idx="94">
                  <c:v>57.658585599999995</c:v>
                </c:pt>
                <c:pt idx="95">
                  <c:v>48.361772799999997</c:v>
                </c:pt>
                <c:pt idx="96">
                  <c:v>50.302288000000004</c:v>
                </c:pt>
                <c:pt idx="97">
                  <c:v>58.920025600000002</c:v>
                </c:pt>
                <c:pt idx="98">
                  <c:v>59.372041600000003</c:v>
                </c:pt>
                <c:pt idx="99">
                  <c:v>58.129523199999994</c:v>
                </c:pt>
                <c:pt idx="100">
                  <c:v>68.790793600000001</c:v>
                </c:pt>
                <c:pt idx="101">
                  <c:v>60.311814400000003</c:v>
                </c:pt>
                <c:pt idx="102">
                  <c:v>71.025644799999995</c:v>
                </c:pt>
                <c:pt idx="103">
                  <c:v>59.220668799999999</c:v>
                </c:pt>
                <c:pt idx="104">
                  <c:v>51.738227199999997</c:v>
                </c:pt>
                <c:pt idx="105">
                  <c:v>60.261356799999987</c:v>
                </c:pt>
                <c:pt idx="106">
                  <c:v>61.161183999999992</c:v>
                </c:pt>
                <c:pt idx="107">
                  <c:v>55.608745599999992</c:v>
                </c:pt>
                <c:pt idx="108">
                  <c:v>60.248742399999998</c:v>
                </c:pt>
                <c:pt idx="109">
                  <c:v>51.511167999999998</c:v>
                </c:pt>
                <c:pt idx="110">
                  <c:v>48.811686399999999</c:v>
                </c:pt>
                <c:pt idx="111">
                  <c:v>51.067561600000005</c:v>
                </c:pt>
                <c:pt idx="112">
                  <c:v>57.1308832</c:v>
                </c:pt>
                <c:pt idx="113">
                  <c:v>59.100831999999997</c:v>
                </c:pt>
                <c:pt idx="114">
                  <c:v>52.957619199999996</c:v>
                </c:pt>
                <c:pt idx="115">
                  <c:v>46.383414399999992</c:v>
                </c:pt>
                <c:pt idx="116">
                  <c:v>43.942527999999996</c:v>
                </c:pt>
                <c:pt idx="117">
                  <c:v>47.419897599999999</c:v>
                </c:pt>
                <c:pt idx="118">
                  <c:v>44.106515199999997</c:v>
                </c:pt>
                <c:pt idx="119">
                  <c:v>45.439436799999996</c:v>
                </c:pt>
                <c:pt idx="120">
                  <c:v>59.220668799999999</c:v>
                </c:pt>
                <c:pt idx="121">
                  <c:v>49.789302399999997</c:v>
                </c:pt>
                <c:pt idx="122">
                  <c:v>48.071641599999992</c:v>
                </c:pt>
                <c:pt idx="123">
                  <c:v>40.320092799999998</c:v>
                </c:pt>
                <c:pt idx="124">
                  <c:v>40.120364799999997</c:v>
                </c:pt>
                <c:pt idx="125">
                  <c:v>36.865849599999997</c:v>
                </c:pt>
                <c:pt idx="126">
                  <c:v>33.361148799999995</c:v>
                </c:pt>
                <c:pt idx="127">
                  <c:v>33.682816000000003</c:v>
                </c:pt>
                <c:pt idx="128">
                  <c:v>33.937206399999994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AE-49C7-B665-203AF4C23C3A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0.15326030046828751"/>
                  <c:y val="-7.9642240665862715E-2"/>
                </c:manualLayout>
              </c:layout>
              <c:numFmt formatCode="General" sourceLinked="0"/>
            </c:trendlineLbl>
          </c:trendline>
          <c:xVal>
            <c:numRef>
              <c:f>Statistica!$AS$132:$AS$202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Statistica!$AN$132:$AN$202</c:f>
              <c:numCache>
                <c:formatCode>General</c:formatCode>
                <c:ptCount val="71"/>
                <c:pt idx="0">
                  <c:v>58.859055999999995</c:v>
                </c:pt>
                <c:pt idx="1">
                  <c:v>61.543820799999992</c:v>
                </c:pt>
                <c:pt idx="2">
                  <c:v>58.304022399999994</c:v>
                </c:pt>
                <c:pt idx="3">
                  <c:v>55.104169599999992</c:v>
                </c:pt>
                <c:pt idx="4">
                  <c:v>60.9425344</c:v>
                </c:pt>
                <c:pt idx="5">
                  <c:v>63.290915199999986</c:v>
                </c:pt>
                <c:pt idx="6">
                  <c:v>66.816639999999992</c:v>
                </c:pt>
                <c:pt idx="7">
                  <c:v>88.204355199999995</c:v>
                </c:pt>
                <c:pt idx="8">
                  <c:v>55.938822399999992</c:v>
                </c:pt>
                <c:pt idx="9">
                  <c:v>48.305008000000001</c:v>
                </c:pt>
                <c:pt idx="10">
                  <c:v>54.843471999999991</c:v>
                </c:pt>
                <c:pt idx="11">
                  <c:v>54.662665599999997</c:v>
                </c:pt>
                <c:pt idx="12">
                  <c:v>60.549385599999994</c:v>
                </c:pt>
                <c:pt idx="13">
                  <c:v>51.683564799999999</c:v>
                </c:pt>
                <c:pt idx="14">
                  <c:v>57.221286399999997</c:v>
                </c:pt>
                <c:pt idx="15">
                  <c:v>57.000534399999992</c:v>
                </c:pt>
                <c:pt idx="16">
                  <c:v>55.676022399999994</c:v>
                </c:pt>
                <c:pt idx="17">
                  <c:v>60.0195808</c:v>
                </c:pt>
                <c:pt idx="18">
                  <c:v>61.451315199999996</c:v>
                </c:pt>
                <c:pt idx="19">
                  <c:v>65.109491199999994</c:v>
                </c:pt>
                <c:pt idx="20">
                  <c:v>57.830982399999996</c:v>
                </c:pt>
                <c:pt idx="21">
                  <c:v>40.681705600000001</c:v>
                </c:pt>
                <c:pt idx="22">
                  <c:v>49.43189439999999</c:v>
                </c:pt>
                <c:pt idx="23">
                  <c:v>51.792889599999995</c:v>
                </c:pt>
                <c:pt idx="24">
                  <c:v>51.414457599999992</c:v>
                </c:pt>
                <c:pt idx="25">
                  <c:v>50.716460799999993</c:v>
                </c:pt>
                <c:pt idx="26">
                  <c:v>50.178246399999992</c:v>
                </c:pt>
                <c:pt idx="27">
                  <c:v>53.359177599999995</c:v>
                </c:pt>
                <c:pt idx="28">
                  <c:v>53.785964800000002</c:v>
                </c:pt>
                <c:pt idx="29">
                  <c:v>51.494348799999997</c:v>
                </c:pt>
                <c:pt idx="30">
                  <c:v>55.587721599999995</c:v>
                </c:pt>
                <c:pt idx="31">
                  <c:v>54.942284799999996</c:v>
                </c:pt>
                <c:pt idx="32">
                  <c:v>49.293136000000004</c:v>
                </c:pt>
                <c:pt idx="33">
                  <c:v>52.715843199999995</c:v>
                </c:pt>
                <c:pt idx="34">
                  <c:v>58.163161599999995</c:v>
                </c:pt>
                <c:pt idx="35">
                  <c:v>51.433379200000005</c:v>
                </c:pt>
                <c:pt idx="36">
                  <c:v>52.839884799999993</c:v>
                </c:pt>
                <c:pt idx="37">
                  <c:v>51.9442624</c:v>
                </c:pt>
                <c:pt idx="38">
                  <c:v>52.682204799999994</c:v>
                </c:pt>
                <c:pt idx="39">
                  <c:v>54.4671424</c:v>
                </c:pt>
                <c:pt idx="40">
                  <c:v>56.363507200000001</c:v>
                </c:pt>
                <c:pt idx="41">
                  <c:v>57.050991999999994</c:v>
                </c:pt>
                <c:pt idx="42">
                  <c:v>54.721532800000006</c:v>
                </c:pt>
                <c:pt idx="43">
                  <c:v>51.445993599999994</c:v>
                </c:pt>
                <c:pt idx="44">
                  <c:v>54.559647999999996</c:v>
                </c:pt>
                <c:pt idx="45">
                  <c:v>49.015619199999989</c:v>
                </c:pt>
                <c:pt idx="46">
                  <c:v>52.209164799999996</c:v>
                </c:pt>
                <c:pt idx="47">
                  <c:v>54.858188799999994</c:v>
                </c:pt>
                <c:pt idx="48">
                  <c:v>55.688636799999998</c:v>
                </c:pt>
                <c:pt idx="49">
                  <c:v>51.099097599999993</c:v>
                </c:pt>
                <c:pt idx="50">
                  <c:v>54.946489599999992</c:v>
                </c:pt>
                <c:pt idx="51">
                  <c:v>52.528729599999991</c:v>
                </c:pt>
                <c:pt idx="52">
                  <c:v>52.234393600000004</c:v>
                </c:pt>
                <c:pt idx="53">
                  <c:v>51.559523200000001</c:v>
                </c:pt>
                <c:pt idx="54">
                  <c:v>52.196550399999992</c:v>
                </c:pt>
                <c:pt idx="55">
                  <c:v>54.7804</c:v>
                </c:pt>
                <c:pt idx="56">
                  <c:v>55.0074592</c:v>
                </c:pt>
                <c:pt idx="57">
                  <c:v>54.126553599999994</c:v>
                </c:pt>
                <c:pt idx="58">
                  <c:v>54.788809599999993</c:v>
                </c:pt>
                <c:pt idx="59">
                  <c:v>56.512777599999993</c:v>
                </c:pt>
                <c:pt idx="60">
                  <c:v>55.453167999999991</c:v>
                </c:pt>
                <c:pt idx="61">
                  <c:v>57.034172799999993</c:v>
                </c:pt>
                <c:pt idx="62">
                  <c:v>49.608495999999988</c:v>
                </c:pt>
                <c:pt idx="63">
                  <c:v>49.5937792</c:v>
                </c:pt>
                <c:pt idx="64">
                  <c:v>54.673177600000002</c:v>
                </c:pt>
                <c:pt idx="65">
                  <c:v>51.248367999999999</c:v>
                </c:pt>
                <c:pt idx="66">
                  <c:v>54.864495999999988</c:v>
                </c:pt>
                <c:pt idx="67">
                  <c:v>53.069046399999991</c:v>
                </c:pt>
                <c:pt idx="68">
                  <c:v>49.825043199999996</c:v>
                </c:pt>
                <c:pt idx="69">
                  <c:v>47.400976</c:v>
                </c:pt>
                <c:pt idx="70">
                  <c:v>58.451190399999987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9AE-49C7-B665-203AF4C23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01888"/>
        <c:axId val="125303424"/>
      </c:scatterChart>
      <c:valAx>
        <c:axId val="125301888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303424"/>
        <c:crosses val="autoZero"/>
        <c:crossBetween val="midCat"/>
      </c:valAx>
      <c:valAx>
        <c:axId val="12530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301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Cr/TOC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Statistica!$F$2:$F$130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Statistica!$AL$2:$AL$130</c:f>
              <c:numCache>
                <c:formatCode>General</c:formatCode>
                <c:ptCount val="129"/>
                <c:pt idx="0">
                  <c:v>79.661932799999988</c:v>
                </c:pt>
                <c:pt idx="1">
                  <c:v>80.702074499999981</c:v>
                </c:pt>
                <c:pt idx="2">
                  <c:v>60.191210099999999</c:v>
                </c:pt>
                <c:pt idx="3">
                  <c:v>46.310488700000001</c:v>
                </c:pt>
                <c:pt idx="4">
                  <c:v>58.421144399999996</c:v>
                </c:pt>
                <c:pt idx="5">
                  <c:v>40.440683200000002</c:v>
                </c:pt>
                <c:pt idx="6">
                  <c:v>42.283741299999996</c:v>
                </c:pt>
                <c:pt idx="7">
                  <c:v>47.101239700000015</c:v>
                </c:pt>
                <c:pt idx="8">
                  <c:v>33.336089600000001</c:v>
                </c:pt>
                <c:pt idx="9">
                  <c:v>40.896885699999991</c:v>
                </c:pt>
                <c:pt idx="10">
                  <c:v>45.014873600000008</c:v>
                </c:pt>
                <c:pt idx="11">
                  <c:v>38.123174499999998</c:v>
                </c:pt>
                <c:pt idx="12">
                  <c:v>46.900510600000011</c:v>
                </c:pt>
                <c:pt idx="13">
                  <c:v>64.211874800000004</c:v>
                </c:pt>
                <c:pt idx="14">
                  <c:v>60.3311122</c:v>
                </c:pt>
                <c:pt idx="15">
                  <c:v>67.015999499999992</c:v>
                </c:pt>
                <c:pt idx="16">
                  <c:v>68.26295300000001</c:v>
                </c:pt>
                <c:pt idx="17">
                  <c:v>70.562213600000007</c:v>
                </c:pt>
                <c:pt idx="18">
                  <c:v>72.551256499999994</c:v>
                </c:pt>
                <c:pt idx="19">
                  <c:v>67.983148800000009</c:v>
                </c:pt>
                <c:pt idx="20">
                  <c:v>52.168128799999998</c:v>
                </c:pt>
                <c:pt idx="21">
                  <c:v>60.793397399999996</c:v>
                </c:pt>
                <c:pt idx="22">
                  <c:v>69.887033900000006</c:v>
                </c:pt>
                <c:pt idx="23">
                  <c:v>69.528154599999993</c:v>
                </c:pt>
                <c:pt idx="24">
                  <c:v>52.070805600000007</c:v>
                </c:pt>
                <c:pt idx="25">
                  <c:v>57.216769800000016</c:v>
                </c:pt>
                <c:pt idx="26">
                  <c:v>61.614561900000005</c:v>
                </c:pt>
                <c:pt idx="27">
                  <c:v>69.053703999999982</c:v>
                </c:pt>
                <c:pt idx="28">
                  <c:v>75.908906899999977</c:v>
                </c:pt>
                <c:pt idx="29">
                  <c:v>75.227644499999997</c:v>
                </c:pt>
                <c:pt idx="30">
                  <c:v>77.520822399999986</c:v>
                </c:pt>
                <c:pt idx="31">
                  <c:v>78.092596200000003</c:v>
                </c:pt>
                <c:pt idx="32">
                  <c:v>79.333467000000013</c:v>
                </c:pt>
                <c:pt idx="33">
                  <c:v>70.051266800000008</c:v>
                </c:pt>
                <c:pt idx="34">
                  <c:v>68.609666899999979</c:v>
                </c:pt>
                <c:pt idx="35">
                  <c:v>72.095054000000005</c:v>
                </c:pt>
                <c:pt idx="36">
                  <c:v>82.739778999999999</c:v>
                </c:pt>
                <c:pt idx="37">
                  <c:v>76.352943999999979</c:v>
                </c:pt>
                <c:pt idx="38">
                  <c:v>71.803084400000017</c:v>
                </c:pt>
                <c:pt idx="39">
                  <c:v>70.811604299999999</c:v>
                </c:pt>
                <c:pt idx="40">
                  <c:v>75.665598899999992</c:v>
                </c:pt>
                <c:pt idx="41">
                  <c:v>68.670493899999997</c:v>
                </c:pt>
                <c:pt idx="42">
                  <c:v>70.264161300000012</c:v>
                </c:pt>
                <c:pt idx="43">
                  <c:v>54.485637500000003</c:v>
                </c:pt>
                <c:pt idx="44">
                  <c:v>61.401667400000001</c:v>
                </c:pt>
                <c:pt idx="45">
                  <c:v>54.290991100000006</c:v>
                </c:pt>
                <c:pt idx="46">
                  <c:v>56.736236500000011</c:v>
                </c:pt>
                <c:pt idx="47">
                  <c:v>32.952879500000002</c:v>
                </c:pt>
                <c:pt idx="48">
                  <c:v>41.024622399999991</c:v>
                </c:pt>
                <c:pt idx="49">
                  <c:v>44.01122809999999</c:v>
                </c:pt>
                <c:pt idx="50">
                  <c:v>36.292281800000005</c:v>
                </c:pt>
                <c:pt idx="51">
                  <c:v>44.960129300000013</c:v>
                </c:pt>
                <c:pt idx="52">
                  <c:v>51.127987100000006</c:v>
                </c:pt>
                <c:pt idx="53">
                  <c:v>54.996584300000002</c:v>
                </c:pt>
                <c:pt idx="54">
                  <c:v>60.288533300000005</c:v>
                </c:pt>
                <c:pt idx="55">
                  <c:v>49.534319700000005</c:v>
                </c:pt>
                <c:pt idx="56">
                  <c:v>39.254556700000002</c:v>
                </c:pt>
                <c:pt idx="57">
                  <c:v>38.920008199999991</c:v>
                </c:pt>
                <c:pt idx="58">
                  <c:v>45.495406899999999</c:v>
                </c:pt>
                <c:pt idx="59">
                  <c:v>46.2983233</c:v>
                </c:pt>
                <c:pt idx="60">
                  <c:v>42.41147800000001</c:v>
                </c:pt>
                <c:pt idx="61">
                  <c:v>53.17785700000001</c:v>
                </c:pt>
                <c:pt idx="62">
                  <c:v>62.186335699999994</c:v>
                </c:pt>
                <c:pt idx="63">
                  <c:v>61.724050500000011</c:v>
                </c:pt>
                <c:pt idx="64">
                  <c:v>37.952858900000003</c:v>
                </c:pt>
                <c:pt idx="65">
                  <c:v>45.276429700000001</c:v>
                </c:pt>
                <c:pt idx="66">
                  <c:v>53.816540500000009</c:v>
                </c:pt>
                <c:pt idx="67">
                  <c:v>50.15475510000001</c:v>
                </c:pt>
                <c:pt idx="68">
                  <c:v>76.371192100000002</c:v>
                </c:pt>
                <c:pt idx="69">
                  <c:v>83.749507199999982</c:v>
                </c:pt>
                <c:pt idx="70">
                  <c:v>86.675285900000006</c:v>
                </c:pt>
                <c:pt idx="71">
                  <c:v>82.052433899999983</c:v>
                </c:pt>
                <c:pt idx="72">
                  <c:v>63.0987407</c:v>
                </c:pt>
                <c:pt idx="73">
                  <c:v>43.09274039999999</c:v>
                </c:pt>
                <c:pt idx="74">
                  <c:v>47.569607600000005</c:v>
                </c:pt>
                <c:pt idx="75">
                  <c:v>44.400520899999997</c:v>
                </c:pt>
                <c:pt idx="76">
                  <c:v>38.920008199999991</c:v>
                </c:pt>
                <c:pt idx="77">
                  <c:v>54.765441700000004</c:v>
                </c:pt>
                <c:pt idx="78">
                  <c:v>45.349422100000005</c:v>
                </c:pt>
                <c:pt idx="79">
                  <c:v>58.15350560000001</c:v>
                </c:pt>
                <c:pt idx="80">
                  <c:v>36.8579729</c:v>
                </c:pt>
                <c:pt idx="81">
                  <c:v>61.930862300000008</c:v>
                </c:pt>
                <c:pt idx="82">
                  <c:v>49.072034499999994</c:v>
                </c:pt>
                <c:pt idx="83">
                  <c:v>80.379691400000013</c:v>
                </c:pt>
                <c:pt idx="84">
                  <c:v>78.767775900000004</c:v>
                </c:pt>
                <c:pt idx="85">
                  <c:v>78.591377600000015</c:v>
                </c:pt>
                <c:pt idx="86">
                  <c:v>80.543924299999986</c:v>
                </c:pt>
                <c:pt idx="87">
                  <c:v>81.377254199999982</c:v>
                </c:pt>
                <c:pt idx="88">
                  <c:v>74.132758499999994</c:v>
                </c:pt>
                <c:pt idx="89">
                  <c:v>59.789751900000006</c:v>
                </c:pt>
                <c:pt idx="90">
                  <c:v>52.301948199999991</c:v>
                </c:pt>
                <c:pt idx="91">
                  <c:v>56.74231919999999</c:v>
                </c:pt>
                <c:pt idx="92">
                  <c:v>55.988064400000006</c:v>
                </c:pt>
                <c:pt idx="93">
                  <c:v>55.258140399999995</c:v>
                </c:pt>
                <c:pt idx="94">
                  <c:v>68.500178299999988</c:v>
                </c:pt>
                <c:pt idx="95">
                  <c:v>71.413791599999996</c:v>
                </c:pt>
                <c:pt idx="96">
                  <c:v>55.197313400000006</c:v>
                </c:pt>
                <c:pt idx="97">
                  <c:v>58.281242299999995</c:v>
                </c:pt>
                <c:pt idx="98">
                  <c:v>53.165691600000009</c:v>
                </c:pt>
                <c:pt idx="99">
                  <c:v>63.585356699999998</c:v>
                </c:pt>
                <c:pt idx="100">
                  <c:v>64.686325399999987</c:v>
                </c:pt>
                <c:pt idx="101">
                  <c:v>54.376148899999997</c:v>
                </c:pt>
                <c:pt idx="102">
                  <c:v>52.551338899999998</c:v>
                </c:pt>
                <c:pt idx="103">
                  <c:v>56.863973199999997</c:v>
                </c:pt>
                <c:pt idx="104">
                  <c:v>44.704655899999999</c:v>
                </c:pt>
                <c:pt idx="105">
                  <c:v>84.649746800000003</c:v>
                </c:pt>
                <c:pt idx="106">
                  <c:v>81.882118300000002</c:v>
                </c:pt>
                <c:pt idx="107">
                  <c:v>70.805521599999992</c:v>
                </c:pt>
                <c:pt idx="108">
                  <c:v>84.63149869999998</c:v>
                </c:pt>
                <c:pt idx="109">
                  <c:v>59.363962899999997</c:v>
                </c:pt>
                <c:pt idx="110">
                  <c:v>70.756859999999989</c:v>
                </c:pt>
                <c:pt idx="111">
                  <c:v>72.916218500000014</c:v>
                </c:pt>
                <c:pt idx="112">
                  <c:v>61.724050500000011</c:v>
                </c:pt>
                <c:pt idx="113">
                  <c:v>74.57071289999999</c:v>
                </c:pt>
                <c:pt idx="114">
                  <c:v>56.261785900000014</c:v>
                </c:pt>
                <c:pt idx="115">
                  <c:v>61.103615100000006</c:v>
                </c:pt>
                <c:pt idx="116">
                  <c:v>53.092699200000006</c:v>
                </c:pt>
                <c:pt idx="117">
                  <c:v>73.871202400000016</c:v>
                </c:pt>
                <c:pt idx="118">
                  <c:v>48.944297799999994</c:v>
                </c:pt>
                <c:pt idx="119">
                  <c:v>44.096385900000008</c:v>
                </c:pt>
                <c:pt idx="120">
                  <c:v>57.399250799999997</c:v>
                </c:pt>
                <c:pt idx="121">
                  <c:v>80.835893900000002</c:v>
                </c:pt>
                <c:pt idx="122">
                  <c:v>71.724009300000006</c:v>
                </c:pt>
                <c:pt idx="123">
                  <c:v>48.536756899999993</c:v>
                </c:pt>
                <c:pt idx="124">
                  <c:v>49.607312100000009</c:v>
                </c:pt>
                <c:pt idx="125">
                  <c:v>25.215685100000009</c:v>
                </c:pt>
                <c:pt idx="126">
                  <c:v>25.233933200000003</c:v>
                </c:pt>
                <c:pt idx="127">
                  <c:v>20.933464300000004</c:v>
                </c:pt>
                <c:pt idx="128">
                  <c:v>25.49548930000001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75-4103-8C79-9CB9B42E278D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Statistica!$F$132:$F$202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Statistica!$AL$132:$AL$202</c:f>
              <c:numCache>
                <c:formatCode>General</c:formatCode>
                <c:ptCount val="71"/>
                <c:pt idx="0">
                  <c:v>103.2932223</c:v>
                </c:pt>
                <c:pt idx="1">
                  <c:v>106.21291830000001</c:v>
                </c:pt>
                <c:pt idx="2">
                  <c:v>96.590086899999989</c:v>
                </c:pt>
                <c:pt idx="3">
                  <c:v>103.30538769999998</c:v>
                </c:pt>
                <c:pt idx="4">
                  <c:v>93.767714099999978</c:v>
                </c:pt>
                <c:pt idx="5">
                  <c:v>101.596149</c:v>
                </c:pt>
                <c:pt idx="6">
                  <c:v>99.753090899999989</c:v>
                </c:pt>
                <c:pt idx="7">
                  <c:v>93.737300599999998</c:v>
                </c:pt>
                <c:pt idx="8">
                  <c:v>99.540196399999985</c:v>
                </c:pt>
                <c:pt idx="9">
                  <c:v>98.84676859999999</c:v>
                </c:pt>
                <c:pt idx="10">
                  <c:v>108.2019612</c:v>
                </c:pt>
                <c:pt idx="11">
                  <c:v>94.77744229999999</c:v>
                </c:pt>
                <c:pt idx="12">
                  <c:v>90.872348899999992</c:v>
                </c:pt>
                <c:pt idx="13">
                  <c:v>89.169192900000013</c:v>
                </c:pt>
                <c:pt idx="14">
                  <c:v>87.307886700000012</c:v>
                </c:pt>
                <c:pt idx="15">
                  <c:v>85.039039599999995</c:v>
                </c:pt>
                <c:pt idx="16">
                  <c:v>97.399085999999983</c:v>
                </c:pt>
                <c:pt idx="17">
                  <c:v>96.334613499999989</c:v>
                </c:pt>
                <c:pt idx="18">
                  <c:v>95.671599200000003</c:v>
                </c:pt>
                <c:pt idx="19">
                  <c:v>109.4549974</c:v>
                </c:pt>
                <c:pt idx="20">
                  <c:v>94.893013599999989</c:v>
                </c:pt>
                <c:pt idx="21">
                  <c:v>94.114428000000004</c:v>
                </c:pt>
                <c:pt idx="22">
                  <c:v>98.147258099999988</c:v>
                </c:pt>
                <c:pt idx="23">
                  <c:v>101.05478869999999</c:v>
                </c:pt>
                <c:pt idx="24">
                  <c:v>98.469641200000012</c:v>
                </c:pt>
                <c:pt idx="25">
                  <c:v>93.743383300000005</c:v>
                </c:pt>
                <c:pt idx="26">
                  <c:v>92.605918399999979</c:v>
                </c:pt>
                <c:pt idx="27">
                  <c:v>101.24335239999999</c:v>
                </c:pt>
                <c:pt idx="28">
                  <c:v>100.14238370000001</c:v>
                </c:pt>
                <c:pt idx="29">
                  <c:v>92.660662699999989</c:v>
                </c:pt>
                <c:pt idx="30">
                  <c:v>88.311532199999988</c:v>
                </c:pt>
                <c:pt idx="31">
                  <c:v>88.974546500000002</c:v>
                </c:pt>
                <c:pt idx="32">
                  <c:v>91.091326100000003</c:v>
                </c:pt>
                <c:pt idx="33">
                  <c:v>97.076702899999987</c:v>
                </c:pt>
                <c:pt idx="34">
                  <c:v>93.865037300000012</c:v>
                </c:pt>
                <c:pt idx="35">
                  <c:v>87.599856299999999</c:v>
                </c:pt>
                <c:pt idx="36">
                  <c:v>86.730030199999987</c:v>
                </c:pt>
                <c:pt idx="37">
                  <c:v>85.166776300000009</c:v>
                </c:pt>
                <c:pt idx="38">
                  <c:v>75.21547910000001</c:v>
                </c:pt>
                <c:pt idx="39">
                  <c:v>75.848079899999988</c:v>
                </c:pt>
                <c:pt idx="40">
                  <c:v>82.332238099999984</c:v>
                </c:pt>
                <c:pt idx="41">
                  <c:v>84.254371299999974</c:v>
                </c:pt>
                <c:pt idx="42">
                  <c:v>77.575566699999996</c:v>
                </c:pt>
                <c:pt idx="43">
                  <c:v>74.3699838</c:v>
                </c:pt>
                <c:pt idx="44">
                  <c:v>64.601167599999997</c:v>
                </c:pt>
                <c:pt idx="45">
                  <c:v>71.559776399999976</c:v>
                </c:pt>
                <c:pt idx="46">
                  <c:v>81.845622100000014</c:v>
                </c:pt>
                <c:pt idx="47">
                  <c:v>87.441706100000005</c:v>
                </c:pt>
                <c:pt idx="48">
                  <c:v>91.079160699999989</c:v>
                </c:pt>
                <c:pt idx="49">
                  <c:v>98.603460600000005</c:v>
                </c:pt>
                <c:pt idx="50">
                  <c:v>92.709324299999992</c:v>
                </c:pt>
                <c:pt idx="51">
                  <c:v>99.315136499999994</c:v>
                </c:pt>
                <c:pt idx="52">
                  <c:v>86.115677500000004</c:v>
                </c:pt>
                <c:pt idx="53">
                  <c:v>93.919781599999993</c:v>
                </c:pt>
                <c:pt idx="54">
                  <c:v>88.153381999999993</c:v>
                </c:pt>
                <c:pt idx="55">
                  <c:v>96.170380600000016</c:v>
                </c:pt>
                <c:pt idx="56">
                  <c:v>88.773817400000013</c:v>
                </c:pt>
                <c:pt idx="57">
                  <c:v>83.743424499999975</c:v>
                </c:pt>
                <c:pt idx="58">
                  <c:v>81.857787500000001</c:v>
                </c:pt>
                <c:pt idx="59">
                  <c:v>82.253163000000001</c:v>
                </c:pt>
                <c:pt idx="60">
                  <c:v>86.395481699999976</c:v>
                </c:pt>
                <c:pt idx="61">
                  <c:v>98.597377899999998</c:v>
                </c:pt>
                <c:pt idx="62">
                  <c:v>80.075556400000011</c:v>
                </c:pt>
                <c:pt idx="63">
                  <c:v>70.075597599999981</c:v>
                </c:pt>
                <c:pt idx="64">
                  <c:v>83.433206799999994</c:v>
                </c:pt>
                <c:pt idx="65">
                  <c:v>86.237331499999982</c:v>
                </c:pt>
                <c:pt idx="66">
                  <c:v>89.150944800000019</c:v>
                </c:pt>
                <c:pt idx="67">
                  <c:v>86.711782099999994</c:v>
                </c:pt>
                <c:pt idx="68">
                  <c:v>80.404022199999986</c:v>
                </c:pt>
                <c:pt idx="69">
                  <c:v>98.068183000000005</c:v>
                </c:pt>
                <c:pt idx="70">
                  <c:v>95.093742699999979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75-4103-8C79-9CB9B42E2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24384"/>
        <c:axId val="125425920"/>
      </c:scatterChart>
      <c:valAx>
        <c:axId val="12542438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425920"/>
        <c:crosses val="autoZero"/>
        <c:crossBetween val="midCat"/>
      </c:valAx>
      <c:valAx>
        <c:axId val="125425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424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Ni/TOC</a:t>
            </a:r>
          </a:p>
          <a:p>
            <a:pPr>
              <a:defRPr/>
            </a:pPr>
            <a:endParaRPr lang="en-GB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</c:marker>
          <c:trendline>
            <c:trendlineType val="linear"/>
            <c:dispRSqr val="1"/>
            <c:dispEq val="0"/>
            <c:trendlineLbl>
              <c:layout>
                <c:manualLayout>
                  <c:x val="9.5240715786986424E-2"/>
                  <c:y val="-6.0482845049774185E-2"/>
                </c:manualLayout>
              </c:layout>
              <c:numFmt formatCode="General" sourceLinked="0"/>
            </c:trendlineLbl>
          </c:trendline>
          <c:xVal>
            <c:numRef>
              <c:f>Statistica!$F$2:$F$130</c:f>
              <c:numCache>
                <c:formatCode>0.000</c:formatCode>
                <c:ptCount val="129"/>
                <c:pt idx="1">
                  <c:v>2.9660594463348389</c:v>
                </c:pt>
                <c:pt idx="2">
                  <c:v>4.1353460550308228</c:v>
                </c:pt>
                <c:pt idx="3">
                  <c:v>1.9500564932823181</c:v>
                </c:pt>
                <c:pt idx="4">
                  <c:v>1.5697759985923767</c:v>
                </c:pt>
                <c:pt idx="5">
                  <c:v>1.7631590962409973</c:v>
                </c:pt>
                <c:pt idx="6">
                  <c:v>3.8082447052001953</c:v>
                </c:pt>
                <c:pt idx="7">
                  <c:v>2.5696990489959717</c:v>
                </c:pt>
                <c:pt idx="8">
                  <c:v>1.5400790572166443</c:v>
                </c:pt>
                <c:pt idx="9">
                  <c:v>0.98606278498967492</c:v>
                </c:pt>
                <c:pt idx="10">
                  <c:v>1.9170695940653484</c:v>
                </c:pt>
                <c:pt idx="12">
                  <c:v>2.4081223011016846</c:v>
                </c:pt>
                <c:pt idx="13">
                  <c:v>4.7703394889831543</c:v>
                </c:pt>
                <c:pt idx="14">
                  <c:v>4.486793041229248</c:v>
                </c:pt>
                <c:pt idx="15">
                  <c:v>4.8029911518096924</c:v>
                </c:pt>
                <c:pt idx="18">
                  <c:v>4.2058076858520508</c:v>
                </c:pt>
                <c:pt idx="20">
                  <c:v>3.7724820375442505</c:v>
                </c:pt>
                <c:pt idx="21">
                  <c:v>3.1113835573196411</c:v>
                </c:pt>
                <c:pt idx="22">
                  <c:v>3.6295484304428101</c:v>
                </c:pt>
                <c:pt idx="23">
                  <c:v>3.2983354330062866</c:v>
                </c:pt>
                <c:pt idx="24">
                  <c:v>4.7265486717224121</c:v>
                </c:pt>
                <c:pt idx="25">
                  <c:v>2.0293105840682983</c:v>
                </c:pt>
                <c:pt idx="26">
                  <c:v>3.2763818502426147</c:v>
                </c:pt>
                <c:pt idx="27">
                  <c:v>4.7757968902587891</c:v>
                </c:pt>
                <c:pt idx="28">
                  <c:v>5.393589973449707</c:v>
                </c:pt>
                <c:pt idx="30">
                  <c:v>3.2482874393463135</c:v>
                </c:pt>
                <c:pt idx="31">
                  <c:v>4.4715573787689209</c:v>
                </c:pt>
                <c:pt idx="32">
                  <c:v>3.8476583957672119</c:v>
                </c:pt>
                <c:pt idx="33">
                  <c:v>3.5407755374908447</c:v>
                </c:pt>
                <c:pt idx="34">
                  <c:v>1.3829145431518555</c:v>
                </c:pt>
                <c:pt idx="35">
                  <c:v>0.89436542987823486</c:v>
                </c:pt>
                <c:pt idx="37">
                  <c:v>3.8098746538162231</c:v>
                </c:pt>
                <c:pt idx="38">
                  <c:v>3.2438657283782959</c:v>
                </c:pt>
                <c:pt idx="39">
                  <c:v>2.7009936571121216</c:v>
                </c:pt>
                <c:pt idx="40">
                  <c:v>2.887964129447937</c:v>
                </c:pt>
                <c:pt idx="41">
                  <c:v>2.447327733039856</c:v>
                </c:pt>
                <c:pt idx="42">
                  <c:v>2.2016067504882813</c:v>
                </c:pt>
                <c:pt idx="43">
                  <c:v>2.1469449996948242</c:v>
                </c:pt>
                <c:pt idx="44">
                  <c:v>1.6325389742851257</c:v>
                </c:pt>
                <c:pt idx="45">
                  <c:v>3.4913080930709839</c:v>
                </c:pt>
                <c:pt idx="46">
                  <c:v>2.2484824657440186</c:v>
                </c:pt>
                <c:pt idx="47">
                  <c:v>2.1708847284317017</c:v>
                </c:pt>
                <c:pt idx="48">
                  <c:v>1.145531952381134</c:v>
                </c:pt>
                <c:pt idx="49">
                  <c:v>1.5859014391899109</c:v>
                </c:pt>
                <c:pt idx="50">
                  <c:v>1.9462936520576477</c:v>
                </c:pt>
                <c:pt idx="51">
                  <c:v>3.0849502682685852</c:v>
                </c:pt>
                <c:pt idx="52">
                  <c:v>4.3303918838500977</c:v>
                </c:pt>
                <c:pt idx="54">
                  <c:v>7.5868048667907715</c:v>
                </c:pt>
                <c:pt idx="55">
                  <c:v>4.6054134368896484</c:v>
                </c:pt>
                <c:pt idx="56">
                  <c:v>1.311342179775238</c:v>
                </c:pt>
                <c:pt idx="57">
                  <c:v>0.84444257616996765</c:v>
                </c:pt>
                <c:pt idx="58">
                  <c:v>1.0007411241531372</c:v>
                </c:pt>
                <c:pt idx="59">
                  <c:v>1.4848680198192596</c:v>
                </c:pt>
                <c:pt idx="60">
                  <c:v>1.0800825357437134</c:v>
                </c:pt>
                <c:pt idx="61">
                  <c:v>2.0211790800094604</c:v>
                </c:pt>
                <c:pt idx="62">
                  <c:v>1.650884747505188</c:v>
                </c:pt>
                <c:pt idx="63">
                  <c:v>1.6941276391347249</c:v>
                </c:pt>
                <c:pt idx="64">
                  <c:v>1.8641990423202515</c:v>
                </c:pt>
                <c:pt idx="65">
                  <c:v>0.53588654100894928</c:v>
                </c:pt>
                <c:pt idx="66">
                  <c:v>1.1352819800376892</c:v>
                </c:pt>
                <c:pt idx="67">
                  <c:v>1.7200087904930115</c:v>
                </c:pt>
                <c:pt idx="68">
                  <c:v>2.8100753426551819</c:v>
                </c:pt>
                <c:pt idx="69">
                  <c:v>5.0507490634918213</c:v>
                </c:pt>
                <c:pt idx="70">
                  <c:v>3.7433730363845825</c:v>
                </c:pt>
                <c:pt idx="71">
                  <c:v>3.9952250719070435</c:v>
                </c:pt>
                <c:pt idx="72">
                  <c:v>3.6295875310897827</c:v>
                </c:pt>
                <c:pt idx="73">
                  <c:v>2.7885968685150146</c:v>
                </c:pt>
                <c:pt idx="74">
                  <c:v>2.0380947887897491</c:v>
                </c:pt>
                <c:pt idx="75">
                  <c:v>2.8246477444966636</c:v>
                </c:pt>
                <c:pt idx="76">
                  <c:v>0.79810574650764465</c:v>
                </c:pt>
                <c:pt idx="77">
                  <c:v>3.9025605916976929</c:v>
                </c:pt>
                <c:pt idx="78">
                  <c:v>2.996528148651123</c:v>
                </c:pt>
                <c:pt idx="79">
                  <c:v>1.3272698521614075</c:v>
                </c:pt>
                <c:pt idx="80">
                  <c:v>1.1996349493662517</c:v>
                </c:pt>
                <c:pt idx="81">
                  <c:v>2.1058592796325684</c:v>
                </c:pt>
                <c:pt idx="82">
                  <c:v>3.1482152938842773</c:v>
                </c:pt>
                <c:pt idx="83">
                  <c:v>4.2040206789970398</c:v>
                </c:pt>
                <c:pt idx="85">
                  <c:v>5.6655123233795166</c:v>
                </c:pt>
                <c:pt idx="86">
                  <c:v>5.5051379203796387</c:v>
                </c:pt>
                <c:pt idx="87">
                  <c:v>5.212085485458374</c:v>
                </c:pt>
                <c:pt idx="88">
                  <c:v>6.439526716868083</c:v>
                </c:pt>
                <c:pt idx="90">
                  <c:v>9.8944830894470215</c:v>
                </c:pt>
                <c:pt idx="91">
                  <c:v>9.3722200393676758</c:v>
                </c:pt>
                <c:pt idx="92">
                  <c:v>7.6248085498809814</c:v>
                </c:pt>
                <c:pt idx="93">
                  <c:v>2.618377685546875</c:v>
                </c:pt>
                <c:pt idx="94">
                  <c:v>4.8531973361968994</c:v>
                </c:pt>
                <c:pt idx="95">
                  <c:v>5.5028491020202637</c:v>
                </c:pt>
                <c:pt idx="96">
                  <c:v>5.1644444465637207</c:v>
                </c:pt>
                <c:pt idx="97">
                  <c:v>6.1179690361022949</c:v>
                </c:pt>
                <c:pt idx="98">
                  <c:v>6.0713598728179932</c:v>
                </c:pt>
                <c:pt idx="99">
                  <c:v>7.6605038642883301</c:v>
                </c:pt>
                <c:pt idx="100">
                  <c:v>14.209859848022461</c:v>
                </c:pt>
                <c:pt idx="101">
                  <c:v>15.376678943634033</c:v>
                </c:pt>
                <c:pt idx="102">
                  <c:v>12.461770057678223</c:v>
                </c:pt>
                <c:pt idx="103">
                  <c:v>9.6902451515197754</c:v>
                </c:pt>
                <c:pt idx="104">
                  <c:v>8.1613311767578125</c:v>
                </c:pt>
                <c:pt idx="105">
                  <c:v>5.4249649047851563</c:v>
                </c:pt>
                <c:pt idx="106">
                  <c:v>4.0911331176757812</c:v>
                </c:pt>
                <c:pt idx="107">
                  <c:v>4.1672985553741455</c:v>
                </c:pt>
                <c:pt idx="108">
                  <c:v>4.1654751300811768</c:v>
                </c:pt>
                <c:pt idx="109">
                  <c:v>3.5734014511108398</c:v>
                </c:pt>
                <c:pt idx="110">
                  <c:v>3.2864048480987549</c:v>
                </c:pt>
                <c:pt idx="112">
                  <c:v>3.7044092416763306</c:v>
                </c:pt>
                <c:pt idx="113">
                  <c:v>4.2435088157653809</c:v>
                </c:pt>
                <c:pt idx="114">
                  <c:v>4.5110776424407959</c:v>
                </c:pt>
                <c:pt idx="115">
                  <c:v>2.2169618606567383</c:v>
                </c:pt>
                <c:pt idx="116">
                  <c:v>3.3524003823598227</c:v>
                </c:pt>
                <c:pt idx="117">
                  <c:v>2.4149779081344604</c:v>
                </c:pt>
                <c:pt idx="118">
                  <c:v>1.7368927597999573</c:v>
                </c:pt>
                <c:pt idx="119">
                  <c:v>1.0048961192369461</c:v>
                </c:pt>
                <c:pt idx="120">
                  <c:v>0.73807990550994873</c:v>
                </c:pt>
                <c:pt idx="121">
                  <c:v>1.4010326067606609</c:v>
                </c:pt>
                <c:pt idx="122">
                  <c:v>2.2387732267379761</c:v>
                </c:pt>
                <c:pt idx="123">
                  <c:v>2.0514782667160034</c:v>
                </c:pt>
                <c:pt idx="124">
                  <c:v>1.6569450497627258</c:v>
                </c:pt>
                <c:pt idx="125">
                  <c:v>0.27285370230674744</c:v>
                </c:pt>
                <c:pt idx="126">
                  <c:v>0.20311389118432999</c:v>
                </c:pt>
                <c:pt idx="127">
                  <c:v>0.25018053501844406</c:v>
                </c:pt>
              </c:numCache>
            </c:numRef>
          </c:xVal>
          <c:yVal>
            <c:numRef>
              <c:f>Statistica!$AM$2:$AM$130</c:f>
              <c:numCache>
                <c:formatCode>General</c:formatCode>
                <c:ptCount val="129"/>
                <c:pt idx="0">
                  <c:v>45.356031600000001</c:v>
                </c:pt>
                <c:pt idx="1">
                  <c:v>48.921196000000002</c:v>
                </c:pt>
                <c:pt idx="2">
                  <c:v>45.421175800000007</c:v>
                </c:pt>
                <c:pt idx="3">
                  <c:v>34.026862999999999</c:v>
                </c:pt>
                <c:pt idx="4">
                  <c:v>36.366132</c:v>
                </c:pt>
                <c:pt idx="5">
                  <c:v>31.912637600000004</c:v>
                </c:pt>
                <c:pt idx="6">
                  <c:v>33.126688600000001</c:v>
                </c:pt>
                <c:pt idx="7">
                  <c:v>34.589472000000008</c:v>
                </c:pt>
                <c:pt idx="8">
                  <c:v>30.384710000000005</c:v>
                </c:pt>
                <c:pt idx="9">
                  <c:v>26.102959399999996</c:v>
                </c:pt>
                <c:pt idx="10">
                  <c:v>31.124985000000002</c:v>
                </c:pt>
                <c:pt idx="11">
                  <c:v>35.412657799999998</c:v>
                </c:pt>
                <c:pt idx="12">
                  <c:v>36.425354000000006</c:v>
                </c:pt>
                <c:pt idx="13">
                  <c:v>39.872074399999995</c:v>
                </c:pt>
                <c:pt idx="14">
                  <c:v>43.034529200000001</c:v>
                </c:pt>
                <c:pt idx="15">
                  <c:v>42.904240800000004</c:v>
                </c:pt>
                <c:pt idx="16">
                  <c:v>42.608130800000005</c:v>
                </c:pt>
                <c:pt idx="17">
                  <c:v>55.293483200000004</c:v>
                </c:pt>
                <c:pt idx="18">
                  <c:v>52.296849999999999</c:v>
                </c:pt>
                <c:pt idx="19">
                  <c:v>44.136058400000003</c:v>
                </c:pt>
                <c:pt idx="20">
                  <c:v>39.398298399999995</c:v>
                </c:pt>
                <c:pt idx="21">
                  <c:v>42.0928994</c:v>
                </c:pt>
                <c:pt idx="22">
                  <c:v>42.371242799999997</c:v>
                </c:pt>
                <c:pt idx="23">
                  <c:v>41.405924199999994</c:v>
                </c:pt>
                <c:pt idx="24">
                  <c:v>44.195280400000009</c:v>
                </c:pt>
                <c:pt idx="25">
                  <c:v>39.339076400000003</c:v>
                </c:pt>
                <c:pt idx="26">
                  <c:v>38.403368800000003</c:v>
                </c:pt>
                <c:pt idx="27">
                  <c:v>48.121699000000014</c:v>
                </c:pt>
                <c:pt idx="28">
                  <c:v>53.576045200000017</c:v>
                </c:pt>
                <c:pt idx="29">
                  <c:v>52.889070000000011</c:v>
                </c:pt>
                <c:pt idx="30">
                  <c:v>46.368727800000009</c:v>
                </c:pt>
                <c:pt idx="31">
                  <c:v>51.876373799999989</c:v>
                </c:pt>
                <c:pt idx="32">
                  <c:v>49.779914999999995</c:v>
                </c:pt>
                <c:pt idx="33">
                  <c:v>41.58359020000001</c:v>
                </c:pt>
                <c:pt idx="34">
                  <c:v>41.174958400000001</c:v>
                </c:pt>
                <c:pt idx="35">
                  <c:v>47.559090000000005</c:v>
                </c:pt>
                <c:pt idx="36">
                  <c:v>46.878037000000013</c:v>
                </c:pt>
                <c:pt idx="37">
                  <c:v>51.734241000000004</c:v>
                </c:pt>
                <c:pt idx="38">
                  <c:v>41.89154460000001</c:v>
                </c:pt>
                <c:pt idx="39">
                  <c:v>36.745152800000007</c:v>
                </c:pt>
                <c:pt idx="40">
                  <c:v>43.259572800000008</c:v>
                </c:pt>
                <c:pt idx="41">
                  <c:v>43.828104000000003</c:v>
                </c:pt>
                <c:pt idx="42">
                  <c:v>37.171551200000003</c:v>
                </c:pt>
                <c:pt idx="43">
                  <c:v>39.451598199999999</c:v>
                </c:pt>
                <c:pt idx="44">
                  <c:v>39.066655200000007</c:v>
                </c:pt>
                <c:pt idx="45">
                  <c:v>35.661390200000007</c:v>
                </c:pt>
                <c:pt idx="46">
                  <c:v>34.0387074</c:v>
                </c:pt>
                <c:pt idx="47">
                  <c:v>25.777238400000009</c:v>
                </c:pt>
                <c:pt idx="48">
                  <c:v>35.803523000000006</c:v>
                </c:pt>
                <c:pt idx="49">
                  <c:v>31.391484000000013</c:v>
                </c:pt>
                <c:pt idx="50">
                  <c:v>37.343295000000005</c:v>
                </c:pt>
                <c:pt idx="51">
                  <c:v>37.343295000000005</c:v>
                </c:pt>
                <c:pt idx="52">
                  <c:v>47.730833799999992</c:v>
                </c:pt>
                <c:pt idx="53">
                  <c:v>42.827252199999997</c:v>
                </c:pt>
                <c:pt idx="54">
                  <c:v>52.930525400000001</c:v>
                </c:pt>
                <c:pt idx="55">
                  <c:v>40.138573399999991</c:v>
                </c:pt>
                <c:pt idx="56">
                  <c:v>31.267117800000001</c:v>
                </c:pt>
                <c:pt idx="57">
                  <c:v>26.209559000000006</c:v>
                </c:pt>
                <c:pt idx="58">
                  <c:v>31.592838800000003</c:v>
                </c:pt>
                <c:pt idx="59">
                  <c:v>37.372906000000008</c:v>
                </c:pt>
                <c:pt idx="60">
                  <c:v>32.75951220000001</c:v>
                </c:pt>
                <c:pt idx="61">
                  <c:v>38.450746400000007</c:v>
                </c:pt>
                <c:pt idx="62">
                  <c:v>35.199458600000007</c:v>
                </c:pt>
                <c:pt idx="63">
                  <c:v>42.4008538</c:v>
                </c:pt>
                <c:pt idx="64">
                  <c:v>29.685890400000012</c:v>
                </c:pt>
                <c:pt idx="65">
                  <c:v>35.086936799999997</c:v>
                </c:pt>
                <c:pt idx="66">
                  <c:v>37.4498946</c:v>
                </c:pt>
                <c:pt idx="67">
                  <c:v>31.971859599999995</c:v>
                </c:pt>
                <c:pt idx="68">
                  <c:v>46.872114799999999</c:v>
                </c:pt>
                <c:pt idx="69">
                  <c:v>46.534549399999996</c:v>
                </c:pt>
                <c:pt idx="70">
                  <c:v>60.327353200000012</c:v>
                </c:pt>
                <c:pt idx="71">
                  <c:v>48.423731199999999</c:v>
                </c:pt>
                <c:pt idx="72">
                  <c:v>45.326420599999999</c:v>
                </c:pt>
                <c:pt idx="73">
                  <c:v>27.838163999999999</c:v>
                </c:pt>
                <c:pt idx="74">
                  <c:v>36.946507599999997</c:v>
                </c:pt>
                <c:pt idx="75">
                  <c:v>34.950726199999998</c:v>
                </c:pt>
                <c:pt idx="76">
                  <c:v>26.073348399999993</c:v>
                </c:pt>
                <c:pt idx="77">
                  <c:v>30.698586600000006</c:v>
                </c:pt>
                <c:pt idx="78">
                  <c:v>24.675709200000007</c:v>
                </c:pt>
                <c:pt idx="79">
                  <c:v>38.8356894</c:v>
                </c:pt>
                <c:pt idx="80">
                  <c:v>32.0251594</c:v>
                </c:pt>
                <c:pt idx="81">
                  <c:v>42.957540600000009</c:v>
                </c:pt>
                <c:pt idx="82">
                  <c:v>37.094562599999996</c:v>
                </c:pt>
                <c:pt idx="83">
                  <c:v>40.991370199999999</c:v>
                </c:pt>
                <c:pt idx="84">
                  <c:v>55.672504000000011</c:v>
                </c:pt>
                <c:pt idx="85">
                  <c:v>52.367916400000006</c:v>
                </c:pt>
                <c:pt idx="86">
                  <c:v>50.934744000000002</c:v>
                </c:pt>
                <c:pt idx="87">
                  <c:v>52.071806400000007</c:v>
                </c:pt>
                <c:pt idx="88">
                  <c:v>47.801900199999999</c:v>
                </c:pt>
                <c:pt idx="89">
                  <c:v>42.702886000000014</c:v>
                </c:pt>
                <c:pt idx="90">
                  <c:v>48.352664800000007</c:v>
                </c:pt>
                <c:pt idx="91">
                  <c:v>45.196132200000001</c:v>
                </c:pt>
                <c:pt idx="92">
                  <c:v>44.36110200000001</c:v>
                </c:pt>
                <c:pt idx="93">
                  <c:v>30.041222400000002</c:v>
                </c:pt>
                <c:pt idx="94">
                  <c:v>46.345038999999993</c:v>
                </c:pt>
                <c:pt idx="95">
                  <c:v>43.9524702</c:v>
                </c:pt>
                <c:pt idx="96">
                  <c:v>38.936366800000009</c:v>
                </c:pt>
                <c:pt idx="97">
                  <c:v>42.625897400000007</c:v>
                </c:pt>
                <c:pt idx="98">
                  <c:v>48.921196000000002</c:v>
                </c:pt>
                <c:pt idx="99">
                  <c:v>40.878848400000003</c:v>
                </c:pt>
                <c:pt idx="100">
                  <c:v>64.834147400000006</c:v>
                </c:pt>
                <c:pt idx="101">
                  <c:v>53.013436199999994</c:v>
                </c:pt>
                <c:pt idx="102">
                  <c:v>39.806930200000004</c:v>
                </c:pt>
                <c:pt idx="103">
                  <c:v>39.706252800000009</c:v>
                </c:pt>
                <c:pt idx="104">
                  <c:v>40.387305800000014</c:v>
                </c:pt>
                <c:pt idx="105">
                  <c:v>43.081906800000006</c:v>
                </c:pt>
                <c:pt idx="106">
                  <c:v>43.152973199999998</c:v>
                </c:pt>
                <c:pt idx="107">
                  <c:v>47.8137446</c:v>
                </c:pt>
                <c:pt idx="108">
                  <c:v>51.449975399999992</c:v>
                </c:pt>
                <c:pt idx="109">
                  <c:v>44.734200600000001</c:v>
                </c:pt>
                <c:pt idx="110">
                  <c:v>45.006621799999998</c:v>
                </c:pt>
                <c:pt idx="111">
                  <c:v>48.287520600000001</c:v>
                </c:pt>
                <c:pt idx="112">
                  <c:v>41.613201199999999</c:v>
                </c:pt>
                <c:pt idx="113">
                  <c:v>53.274013000000004</c:v>
                </c:pt>
                <c:pt idx="114">
                  <c:v>46.380572199999996</c:v>
                </c:pt>
                <c:pt idx="115">
                  <c:v>36.839908000000001</c:v>
                </c:pt>
                <c:pt idx="116">
                  <c:v>34.447339200000009</c:v>
                </c:pt>
                <c:pt idx="117">
                  <c:v>38.906755800000006</c:v>
                </c:pt>
                <c:pt idx="118">
                  <c:v>36.075944200000002</c:v>
                </c:pt>
                <c:pt idx="119">
                  <c:v>23.621557599999996</c:v>
                </c:pt>
                <c:pt idx="120">
                  <c:v>38.089492200000002</c:v>
                </c:pt>
                <c:pt idx="121">
                  <c:v>52.036273200000004</c:v>
                </c:pt>
                <c:pt idx="122">
                  <c:v>40.114884600000003</c:v>
                </c:pt>
                <c:pt idx="123">
                  <c:v>31.107218400000001</c:v>
                </c:pt>
                <c:pt idx="124">
                  <c:v>29.318713999999993</c:v>
                </c:pt>
                <c:pt idx="125">
                  <c:v>23.124092800000007</c:v>
                </c:pt>
                <c:pt idx="126">
                  <c:v>15.543676800000007</c:v>
                </c:pt>
                <c:pt idx="127">
                  <c:v>25.01327460000001</c:v>
                </c:pt>
                <c:pt idx="128">
                  <c:v>17.663824400000003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32F-4573-8731-9C5BD839E34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square"/>
            <c:size val="5"/>
          </c:marker>
          <c:xVal>
            <c:numRef>
              <c:f>Statistica!$F$132:$F$202</c:f>
              <c:numCache>
                <c:formatCode>0.000</c:formatCode>
                <c:ptCount val="71"/>
                <c:pt idx="0">
                  <c:v>2.0731469392776489</c:v>
                </c:pt>
                <c:pt idx="1">
                  <c:v>3.4105767011642456</c:v>
                </c:pt>
                <c:pt idx="2">
                  <c:v>3.0697653293609619</c:v>
                </c:pt>
                <c:pt idx="3">
                  <c:v>2.3630071878433228</c:v>
                </c:pt>
                <c:pt idx="4">
                  <c:v>3.038968563079834</c:v>
                </c:pt>
                <c:pt idx="5">
                  <c:v>5.5449999999999999</c:v>
                </c:pt>
                <c:pt idx="6">
                  <c:v>5.99</c:v>
                </c:pt>
                <c:pt idx="7">
                  <c:v>7.8170000000000002</c:v>
                </c:pt>
                <c:pt idx="8">
                  <c:v>3.6455000000000002</c:v>
                </c:pt>
                <c:pt idx="9">
                  <c:v>2.5148414373397827</c:v>
                </c:pt>
                <c:pt idx="10">
                  <c:v>2.5578937530517578</c:v>
                </c:pt>
                <c:pt idx="11">
                  <c:v>3.1349999999999998</c:v>
                </c:pt>
                <c:pt idx="12">
                  <c:v>3.1325000000000003</c:v>
                </c:pt>
                <c:pt idx="13">
                  <c:v>2.2880541086196899</c:v>
                </c:pt>
                <c:pt idx="14">
                  <c:v>2.8985000000000003</c:v>
                </c:pt>
                <c:pt idx="15">
                  <c:v>2.8430719375610352</c:v>
                </c:pt>
                <c:pt idx="16">
                  <c:v>2.8129999999999997</c:v>
                </c:pt>
                <c:pt idx="17">
                  <c:v>2.8609999999999998</c:v>
                </c:pt>
                <c:pt idx="18">
                  <c:v>3.3815</c:v>
                </c:pt>
                <c:pt idx="19">
                  <c:v>3.6315</c:v>
                </c:pt>
                <c:pt idx="20">
                  <c:v>2.9073896408081055</c:v>
                </c:pt>
                <c:pt idx="21">
                  <c:v>2.3863434791564941</c:v>
                </c:pt>
                <c:pt idx="22">
                  <c:v>2.823</c:v>
                </c:pt>
                <c:pt idx="23">
                  <c:v>2.6493380069732666</c:v>
                </c:pt>
                <c:pt idx="24">
                  <c:v>2.4897490739822388</c:v>
                </c:pt>
                <c:pt idx="25">
                  <c:v>2.5220398902893066</c:v>
                </c:pt>
                <c:pt idx="26">
                  <c:v>2.4774351119995117</c:v>
                </c:pt>
                <c:pt idx="27">
                  <c:v>2.6484770774841309</c:v>
                </c:pt>
                <c:pt idx="28">
                  <c:v>2.8526248931884766</c:v>
                </c:pt>
                <c:pt idx="29">
                  <c:v>2.7789999999999999</c:v>
                </c:pt>
                <c:pt idx="30">
                  <c:v>2.458066463470459</c:v>
                </c:pt>
                <c:pt idx="31">
                  <c:v>2.8304999999999998</c:v>
                </c:pt>
                <c:pt idx="32">
                  <c:v>1.6416797041893005</c:v>
                </c:pt>
                <c:pt idx="33">
                  <c:v>1.7938467860221863</c:v>
                </c:pt>
                <c:pt idx="34">
                  <c:v>2.7949999999999999</c:v>
                </c:pt>
                <c:pt idx="35">
                  <c:v>2.7904999999999998</c:v>
                </c:pt>
                <c:pt idx="36">
                  <c:v>3.2530000000000001</c:v>
                </c:pt>
                <c:pt idx="37">
                  <c:v>3.0105</c:v>
                </c:pt>
                <c:pt idx="38">
                  <c:v>2.9322808980941772</c:v>
                </c:pt>
                <c:pt idx="39">
                  <c:v>3.0368728637695312</c:v>
                </c:pt>
                <c:pt idx="40">
                  <c:v>3.1265785694122314</c:v>
                </c:pt>
                <c:pt idx="41">
                  <c:v>3.9495000000000005</c:v>
                </c:pt>
                <c:pt idx="42">
                  <c:v>3.2301830053329468</c:v>
                </c:pt>
                <c:pt idx="43">
                  <c:v>3.4729999999999999</c:v>
                </c:pt>
                <c:pt idx="44">
                  <c:v>2.8463362455368042</c:v>
                </c:pt>
                <c:pt idx="45">
                  <c:v>2.7900184392929077</c:v>
                </c:pt>
                <c:pt idx="46">
                  <c:v>2.9950000000000001</c:v>
                </c:pt>
                <c:pt idx="47">
                  <c:v>2.8014999999999999</c:v>
                </c:pt>
                <c:pt idx="48">
                  <c:v>2.3536405563354492</c:v>
                </c:pt>
                <c:pt idx="49">
                  <c:v>2.7286840677261353</c:v>
                </c:pt>
                <c:pt idx="50">
                  <c:v>3.1390000000000002</c:v>
                </c:pt>
                <c:pt idx="51">
                  <c:v>3.1784999999999997</c:v>
                </c:pt>
                <c:pt idx="52">
                  <c:v>3.2588207721710205</c:v>
                </c:pt>
                <c:pt idx="53">
                  <c:v>3.9463368654251099</c:v>
                </c:pt>
                <c:pt idx="54">
                  <c:v>2.946496844291687</c:v>
                </c:pt>
                <c:pt idx="55">
                  <c:v>2.8313182592391968</c:v>
                </c:pt>
                <c:pt idx="56">
                  <c:v>3.0439268350601196</c:v>
                </c:pt>
                <c:pt idx="57">
                  <c:v>3.1062885522842407</c:v>
                </c:pt>
                <c:pt idx="58">
                  <c:v>3.3911889791488647</c:v>
                </c:pt>
                <c:pt idx="59">
                  <c:v>3.5858515501022339</c:v>
                </c:pt>
                <c:pt idx="60">
                  <c:v>3.5816259384155273</c:v>
                </c:pt>
                <c:pt idx="61">
                  <c:v>3.6566452980041504</c:v>
                </c:pt>
                <c:pt idx="62">
                  <c:v>3.1200467348098755</c:v>
                </c:pt>
                <c:pt idx="63">
                  <c:v>3.3987003564834595</c:v>
                </c:pt>
                <c:pt idx="64">
                  <c:v>3.5157181024551392</c:v>
                </c:pt>
                <c:pt idx="65">
                  <c:v>3.4961016178131104</c:v>
                </c:pt>
                <c:pt idx="66">
                  <c:v>3.5318527221679687</c:v>
                </c:pt>
                <c:pt idx="67">
                  <c:v>3.4558758735656738</c:v>
                </c:pt>
                <c:pt idx="68">
                  <c:v>2.8511676788330078</c:v>
                </c:pt>
                <c:pt idx="69">
                  <c:v>2.4463438987731934</c:v>
                </c:pt>
                <c:pt idx="70">
                  <c:v>3.2682268619537354</c:v>
                </c:pt>
              </c:numCache>
            </c:numRef>
          </c:xVal>
          <c:yVal>
            <c:numRef>
              <c:f>Statistica!$AM$132:$AM$202</c:f>
              <c:numCache>
                <c:formatCode>General</c:formatCode>
                <c:ptCount val="71"/>
                <c:pt idx="0">
                  <c:v>58.75797020000001</c:v>
                </c:pt>
                <c:pt idx="1">
                  <c:v>55.086206199999999</c:v>
                </c:pt>
                <c:pt idx="2">
                  <c:v>58.935636199999998</c:v>
                </c:pt>
                <c:pt idx="3">
                  <c:v>56.922088199999997</c:v>
                </c:pt>
                <c:pt idx="4">
                  <c:v>52.338305400000017</c:v>
                </c:pt>
                <c:pt idx="5">
                  <c:v>54.837473799999991</c:v>
                </c:pt>
                <c:pt idx="6">
                  <c:v>64.164938800000016</c:v>
                </c:pt>
                <c:pt idx="7">
                  <c:v>58.201283400000001</c:v>
                </c:pt>
                <c:pt idx="8">
                  <c:v>53.937299400000008</c:v>
                </c:pt>
                <c:pt idx="9">
                  <c:v>57.431397400000016</c:v>
                </c:pt>
                <c:pt idx="10">
                  <c:v>59.883188199999999</c:v>
                </c:pt>
                <c:pt idx="11">
                  <c:v>57.555763600000013</c:v>
                </c:pt>
                <c:pt idx="12">
                  <c:v>57.899251200000016</c:v>
                </c:pt>
                <c:pt idx="13">
                  <c:v>52.669948599999991</c:v>
                </c:pt>
                <c:pt idx="14">
                  <c:v>59.847654999999996</c:v>
                </c:pt>
                <c:pt idx="15">
                  <c:v>55.340860799999994</c:v>
                </c:pt>
                <c:pt idx="16">
                  <c:v>47.944033000000012</c:v>
                </c:pt>
                <c:pt idx="17">
                  <c:v>57.970317599999994</c:v>
                </c:pt>
                <c:pt idx="18">
                  <c:v>52.474516000000015</c:v>
                </c:pt>
                <c:pt idx="19">
                  <c:v>53.167413399999994</c:v>
                </c:pt>
                <c:pt idx="20">
                  <c:v>56.821410800000002</c:v>
                </c:pt>
                <c:pt idx="21">
                  <c:v>49.063328800000001</c:v>
                </c:pt>
                <c:pt idx="22">
                  <c:v>58.284194199999995</c:v>
                </c:pt>
                <c:pt idx="23">
                  <c:v>61.54732640000001</c:v>
                </c:pt>
                <c:pt idx="24">
                  <c:v>48.571786199999998</c:v>
                </c:pt>
                <c:pt idx="25">
                  <c:v>49.916125599999994</c:v>
                </c:pt>
                <c:pt idx="26">
                  <c:v>57.158976200000019</c:v>
                </c:pt>
                <c:pt idx="27">
                  <c:v>56.614133799999998</c:v>
                </c:pt>
                <c:pt idx="28">
                  <c:v>57.230042599999997</c:v>
                </c:pt>
                <c:pt idx="29">
                  <c:v>54.340009000000002</c:v>
                </c:pt>
                <c:pt idx="30">
                  <c:v>52.438982800000012</c:v>
                </c:pt>
                <c:pt idx="31">
                  <c:v>56.910243799999996</c:v>
                </c:pt>
                <c:pt idx="32">
                  <c:v>53.629345000000008</c:v>
                </c:pt>
                <c:pt idx="33">
                  <c:v>49.223228200000015</c:v>
                </c:pt>
                <c:pt idx="34">
                  <c:v>53.179257800000009</c:v>
                </c:pt>
                <c:pt idx="35">
                  <c:v>50.739311399999998</c:v>
                </c:pt>
                <c:pt idx="36">
                  <c:v>50.739311399999998</c:v>
                </c:pt>
                <c:pt idx="37">
                  <c:v>50.9110552</c:v>
                </c:pt>
                <c:pt idx="38">
                  <c:v>45.279042999999994</c:v>
                </c:pt>
                <c:pt idx="39">
                  <c:v>48.554019599999997</c:v>
                </c:pt>
                <c:pt idx="40">
                  <c:v>56.833255199999989</c:v>
                </c:pt>
                <c:pt idx="41">
                  <c:v>57.508385999999994</c:v>
                </c:pt>
                <c:pt idx="42">
                  <c:v>50.863677599999995</c:v>
                </c:pt>
                <c:pt idx="43">
                  <c:v>51.615797000000008</c:v>
                </c:pt>
                <c:pt idx="44">
                  <c:v>34.251906600000005</c:v>
                </c:pt>
                <c:pt idx="45">
                  <c:v>40.410994600000002</c:v>
                </c:pt>
                <c:pt idx="46">
                  <c:v>43.1707398</c:v>
                </c:pt>
                <c:pt idx="47">
                  <c:v>46.350961200000008</c:v>
                </c:pt>
                <c:pt idx="48">
                  <c:v>47.109002800000006</c:v>
                </c:pt>
                <c:pt idx="49">
                  <c:v>54.535441600000006</c:v>
                </c:pt>
                <c:pt idx="50">
                  <c:v>56.418701200000008</c:v>
                </c:pt>
                <c:pt idx="51">
                  <c:v>53.226635399999999</c:v>
                </c:pt>
                <c:pt idx="52">
                  <c:v>48.696152399999995</c:v>
                </c:pt>
                <c:pt idx="53">
                  <c:v>40.529438599999999</c:v>
                </c:pt>
                <c:pt idx="54">
                  <c:v>54.363697800000004</c:v>
                </c:pt>
                <c:pt idx="55">
                  <c:v>46.4220276</c:v>
                </c:pt>
                <c:pt idx="56">
                  <c:v>54.209720600000004</c:v>
                </c:pt>
                <c:pt idx="57">
                  <c:v>56.649667000000001</c:v>
                </c:pt>
                <c:pt idx="58">
                  <c:v>48.542175199999996</c:v>
                </c:pt>
                <c:pt idx="59">
                  <c:v>55.364549600000011</c:v>
                </c:pt>
                <c:pt idx="60">
                  <c:v>51.615797000000008</c:v>
                </c:pt>
                <c:pt idx="61">
                  <c:v>55.631048599999993</c:v>
                </c:pt>
                <c:pt idx="62">
                  <c:v>49.803603800000012</c:v>
                </c:pt>
                <c:pt idx="63">
                  <c:v>39.635186400000002</c:v>
                </c:pt>
                <c:pt idx="64">
                  <c:v>53.7004114</c:v>
                </c:pt>
                <c:pt idx="65">
                  <c:v>48.784985400000004</c:v>
                </c:pt>
                <c:pt idx="66">
                  <c:v>52.640337600000002</c:v>
                </c:pt>
                <c:pt idx="67">
                  <c:v>59.829888399999994</c:v>
                </c:pt>
                <c:pt idx="68">
                  <c:v>52.344227600000004</c:v>
                </c:pt>
                <c:pt idx="69">
                  <c:v>53.629345000000008</c:v>
                </c:pt>
                <c:pt idx="70">
                  <c:v>52.042195400000004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32F-4573-8731-9C5BD839E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460864"/>
        <c:axId val="125462400"/>
      </c:scatterChart>
      <c:valAx>
        <c:axId val="12546086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125462400"/>
        <c:crosses val="autoZero"/>
        <c:crossBetween val="midCat"/>
      </c:valAx>
      <c:valAx>
        <c:axId val="1254624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5460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LK1)'!$L$2</c:f>
              <c:strCache>
                <c:ptCount val="1"/>
                <c:pt idx="0">
                  <c:v>S 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LK1)'!$L$3:$L$74</c:f>
              <c:numCache>
                <c:formatCode>General</c:formatCode>
                <c:ptCount val="72"/>
                <c:pt idx="0">
                  <c:v>6.3529999999999998</c:v>
                </c:pt>
                <c:pt idx="1">
                  <c:v>5.133</c:v>
                </c:pt>
                <c:pt idx="2">
                  <c:v>7.72</c:v>
                </c:pt>
                <c:pt idx="3">
                  <c:v>6.8250000000000002</c:v>
                </c:pt>
                <c:pt idx="4">
                  <c:v>6.3029999999999999</c:v>
                </c:pt>
                <c:pt idx="5">
                  <c:v>6.907</c:v>
                </c:pt>
                <c:pt idx="6">
                  <c:v>7.5620000000000003</c:v>
                </c:pt>
                <c:pt idx="7">
                  <c:v>7.226</c:v>
                </c:pt>
                <c:pt idx="8">
                  <c:v>5.891</c:v>
                </c:pt>
                <c:pt idx="9">
                  <c:v>6.7789999999999999</c:v>
                </c:pt>
                <c:pt idx="10">
                  <c:v>6.7530000000000001</c:v>
                </c:pt>
                <c:pt idx="11">
                  <c:v>7.3979999999999997</c:v>
                </c:pt>
                <c:pt idx="12">
                  <c:v>7.0460000000000003</c:v>
                </c:pt>
                <c:pt idx="13">
                  <c:v>7.8120000000000003</c:v>
                </c:pt>
                <c:pt idx="14">
                  <c:v>7.9489999999999998</c:v>
                </c:pt>
                <c:pt idx="15">
                  <c:v>7.0739999999999998</c:v>
                </c:pt>
                <c:pt idx="16">
                  <c:v>7.81</c:v>
                </c:pt>
                <c:pt idx="17">
                  <c:v>8.5350000000000001</c:v>
                </c:pt>
                <c:pt idx="18">
                  <c:v>9.0459999999999994</c:v>
                </c:pt>
                <c:pt idx="19">
                  <c:v>7.8650000000000002</c:v>
                </c:pt>
                <c:pt idx="20">
                  <c:v>7.2009999999999996</c:v>
                </c:pt>
                <c:pt idx="21">
                  <c:v>7.6219999999999999</c:v>
                </c:pt>
                <c:pt idx="22">
                  <c:v>8.0790000000000006</c:v>
                </c:pt>
                <c:pt idx="23">
                  <c:v>6.9950000000000001</c:v>
                </c:pt>
                <c:pt idx="24">
                  <c:v>7.6550000000000002</c:v>
                </c:pt>
                <c:pt idx="25">
                  <c:v>8.3949999999999996</c:v>
                </c:pt>
                <c:pt idx="26">
                  <c:v>7.944</c:v>
                </c:pt>
                <c:pt idx="27">
                  <c:v>8.6359999999999992</c:v>
                </c:pt>
                <c:pt idx="28">
                  <c:v>8.5079999999999991</c:v>
                </c:pt>
                <c:pt idx="29">
                  <c:v>7.9889999999999999</c:v>
                </c:pt>
                <c:pt idx="30">
                  <c:v>7.0650000000000004</c:v>
                </c:pt>
                <c:pt idx="31">
                  <c:v>7.5839999999999996</c:v>
                </c:pt>
                <c:pt idx="32">
                  <c:v>6.98</c:v>
                </c:pt>
                <c:pt idx="33">
                  <c:v>6.6749999999999998</c:v>
                </c:pt>
                <c:pt idx="34">
                  <c:v>6.9729999999999999</c:v>
                </c:pt>
                <c:pt idx="35">
                  <c:v>7.3650000000000002</c:v>
                </c:pt>
                <c:pt idx="36">
                  <c:v>6.6669999999999998</c:v>
                </c:pt>
                <c:pt idx="37">
                  <c:v>6.5389999999999997</c:v>
                </c:pt>
                <c:pt idx="38">
                  <c:v>6.3609999999999998</c:v>
                </c:pt>
                <c:pt idx="39">
                  <c:v>6.7309999999999999</c:v>
                </c:pt>
                <c:pt idx="40">
                  <c:v>6.2480000000000002</c:v>
                </c:pt>
                <c:pt idx="41">
                  <c:v>5.7080000000000002</c:v>
                </c:pt>
                <c:pt idx="42">
                  <c:v>5.9720000000000004</c:v>
                </c:pt>
                <c:pt idx="43">
                  <c:v>5.5019999999999998</c:v>
                </c:pt>
                <c:pt idx="44">
                  <c:v>6.0380000000000003</c:v>
                </c:pt>
                <c:pt idx="45">
                  <c:v>7.5739999999999998</c:v>
                </c:pt>
                <c:pt idx="46">
                  <c:v>7.9429999999999996</c:v>
                </c:pt>
                <c:pt idx="47">
                  <c:v>8.1319999999999997</c:v>
                </c:pt>
                <c:pt idx="48">
                  <c:v>8.2690000000000001</c:v>
                </c:pt>
                <c:pt idx="49">
                  <c:v>8.718</c:v>
                </c:pt>
                <c:pt idx="50">
                  <c:v>7.4790000000000001</c:v>
                </c:pt>
                <c:pt idx="51">
                  <c:v>10.363</c:v>
                </c:pt>
                <c:pt idx="52">
                  <c:v>9.907</c:v>
                </c:pt>
                <c:pt idx="53">
                  <c:v>10.944000000000001</c:v>
                </c:pt>
                <c:pt idx="54">
                  <c:v>11.781000000000001</c:v>
                </c:pt>
                <c:pt idx="55">
                  <c:v>8.8290000000000006</c:v>
                </c:pt>
                <c:pt idx="56">
                  <c:v>7.7729999999999997</c:v>
                </c:pt>
                <c:pt idx="57">
                  <c:v>5.8760000000000003</c:v>
                </c:pt>
                <c:pt idx="58">
                  <c:v>7.7240000000000002</c:v>
                </c:pt>
                <c:pt idx="59">
                  <c:v>8.0180000000000007</c:v>
                </c:pt>
                <c:pt idx="60">
                  <c:v>6.3789999999999996</c:v>
                </c:pt>
                <c:pt idx="61">
                  <c:v>6.86</c:v>
                </c:pt>
                <c:pt idx="62">
                  <c:v>6.8739999999999997</c:v>
                </c:pt>
                <c:pt idx="63">
                  <c:v>6.577</c:v>
                </c:pt>
                <c:pt idx="64">
                  <c:v>7.1349999999999998</c:v>
                </c:pt>
                <c:pt idx="65">
                  <c:v>6.3120000000000003</c:v>
                </c:pt>
                <c:pt idx="66">
                  <c:v>7.5369999999999999</c:v>
                </c:pt>
                <c:pt idx="67">
                  <c:v>7.1050000000000004</c:v>
                </c:pt>
                <c:pt idx="68">
                  <c:v>8.5660000000000007</c:v>
                </c:pt>
                <c:pt idx="69">
                  <c:v>8.9060000000000006</c:v>
                </c:pt>
                <c:pt idx="70">
                  <c:v>8.3439999999999994</c:v>
                </c:pt>
                <c:pt idx="71">
                  <c:v>9.9909999999999997</c:v>
                </c:pt>
              </c:numCache>
            </c:numRef>
          </c:xVal>
          <c:yVal>
            <c:numRef>
              <c:f>'dve jadra LK2 (zde LK1)'!$B$3:$B$74</c:f>
              <c:numCache>
                <c:formatCode>General</c:formatCode>
                <c:ptCount val="72"/>
                <c:pt idx="0">
                  <c:v>27.5</c:v>
                </c:pt>
                <c:pt idx="1">
                  <c:v>28.5</c:v>
                </c:pt>
                <c:pt idx="2">
                  <c:v>29.5</c:v>
                </c:pt>
                <c:pt idx="3">
                  <c:v>30.5</c:v>
                </c:pt>
                <c:pt idx="4">
                  <c:v>31.5</c:v>
                </c:pt>
                <c:pt idx="5">
                  <c:v>32.5</c:v>
                </c:pt>
                <c:pt idx="6">
                  <c:v>33.5</c:v>
                </c:pt>
                <c:pt idx="7">
                  <c:v>34.5</c:v>
                </c:pt>
                <c:pt idx="8">
                  <c:v>35.5</c:v>
                </c:pt>
                <c:pt idx="9">
                  <c:v>36.5</c:v>
                </c:pt>
                <c:pt idx="10">
                  <c:v>37.5</c:v>
                </c:pt>
                <c:pt idx="11">
                  <c:v>38.5</c:v>
                </c:pt>
                <c:pt idx="12">
                  <c:v>39.5</c:v>
                </c:pt>
                <c:pt idx="13">
                  <c:v>40.5</c:v>
                </c:pt>
                <c:pt idx="14">
                  <c:v>41.5</c:v>
                </c:pt>
                <c:pt idx="15">
                  <c:v>42.5</c:v>
                </c:pt>
                <c:pt idx="16">
                  <c:v>43.5</c:v>
                </c:pt>
                <c:pt idx="17">
                  <c:v>45.5</c:v>
                </c:pt>
                <c:pt idx="18">
                  <c:v>46.5</c:v>
                </c:pt>
                <c:pt idx="19">
                  <c:v>47.5</c:v>
                </c:pt>
                <c:pt idx="20">
                  <c:v>48.5</c:v>
                </c:pt>
                <c:pt idx="21">
                  <c:v>49.5</c:v>
                </c:pt>
                <c:pt idx="22">
                  <c:v>50.5</c:v>
                </c:pt>
                <c:pt idx="23">
                  <c:v>51.5</c:v>
                </c:pt>
                <c:pt idx="24">
                  <c:v>52.5</c:v>
                </c:pt>
                <c:pt idx="25">
                  <c:v>53.5</c:v>
                </c:pt>
                <c:pt idx="26">
                  <c:v>54.5</c:v>
                </c:pt>
                <c:pt idx="27">
                  <c:v>55.5</c:v>
                </c:pt>
                <c:pt idx="28">
                  <c:v>56.5</c:v>
                </c:pt>
                <c:pt idx="29">
                  <c:v>57.5</c:v>
                </c:pt>
                <c:pt idx="30">
                  <c:v>58.5</c:v>
                </c:pt>
                <c:pt idx="31">
                  <c:v>59.5</c:v>
                </c:pt>
                <c:pt idx="32">
                  <c:v>60.5</c:v>
                </c:pt>
                <c:pt idx="33">
                  <c:v>61.5</c:v>
                </c:pt>
                <c:pt idx="34">
                  <c:v>62.5</c:v>
                </c:pt>
                <c:pt idx="35">
                  <c:v>63.5</c:v>
                </c:pt>
                <c:pt idx="36">
                  <c:v>64.5</c:v>
                </c:pt>
                <c:pt idx="37">
                  <c:v>65.5</c:v>
                </c:pt>
                <c:pt idx="38">
                  <c:v>66.5</c:v>
                </c:pt>
                <c:pt idx="39">
                  <c:v>67.5</c:v>
                </c:pt>
                <c:pt idx="40">
                  <c:v>68.5</c:v>
                </c:pt>
                <c:pt idx="41">
                  <c:v>69.5</c:v>
                </c:pt>
                <c:pt idx="42">
                  <c:v>70.5</c:v>
                </c:pt>
                <c:pt idx="43">
                  <c:v>71.5</c:v>
                </c:pt>
                <c:pt idx="44">
                  <c:v>72.5</c:v>
                </c:pt>
                <c:pt idx="45">
                  <c:v>73.5</c:v>
                </c:pt>
                <c:pt idx="46">
                  <c:v>74.5</c:v>
                </c:pt>
                <c:pt idx="47">
                  <c:v>75.5</c:v>
                </c:pt>
                <c:pt idx="48">
                  <c:v>76.5</c:v>
                </c:pt>
                <c:pt idx="49">
                  <c:v>77.5</c:v>
                </c:pt>
                <c:pt idx="50">
                  <c:v>78.5</c:v>
                </c:pt>
                <c:pt idx="51">
                  <c:v>79.5</c:v>
                </c:pt>
                <c:pt idx="52">
                  <c:v>80.5</c:v>
                </c:pt>
                <c:pt idx="53">
                  <c:v>81.5</c:v>
                </c:pt>
                <c:pt idx="54">
                  <c:v>82.5</c:v>
                </c:pt>
                <c:pt idx="55">
                  <c:v>83.5</c:v>
                </c:pt>
                <c:pt idx="56">
                  <c:v>84.5</c:v>
                </c:pt>
                <c:pt idx="57">
                  <c:v>85.5</c:v>
                </c:pt>
                <c:pt idx="58">
                  <c:v>86.5</c:v>
                </c:pt>
                <c:pt idx="59">
                  <c:v>87.5</c:v>
                </c:pt>
                <c:pt idx="60">
                  <c:v>88.5</c:v>
                </c:pt>
                <c:pt idx="61">
                  <c:v>89.5</c:v>
                </c:pt>
                <c:pt idx="62">
                  <c:v>90.5</c:v>
                </c:pt>
                <c:pt idx="63">
                  <c:v>91.5</c:v>
                </c:pt>
                <c:pt idx="64">
                  <c:v>92.5</c:v>
                </c:pt>
                <c:pt idx="65">
                  <c:v>93.5</c:v>
                </c:pt>
                <c:pt idx="66">
                  <c:v>94.5</c:v>
                </c:pt>
                <c:pt idx="67">
                  <c:v>95.5</c:v>
                </c:pt>
                <c:pt idx="68">
                  <c:v>96.5</c:v>
                </c:pt>
                <c:pt idx="69">
                  <c:v>97.5</c:v>
                </c:pt>
                <c:pt idx="70">
                  <c:v>98.5</c:v>
                </c:pt>
                <c:pt idx="71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695-462E-AE91-FFC243532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08672"/>
        <c:axId val="35310592"/>
      </c:scatterChart>
      <c:valAx>
        <c:axId val="353086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310592"/>
        <c:crosses val="autoZero"/>
        <c:crossBetween val="midCat"/>
      </c:valAx>
      <c:valAx>
        <c:axId val="35310592"/>
        <c:scaling>
          <c:orientation val="maxMin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3530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LK1)'!$L$2</c:f>
              <c:strCache>
                <c:ptCount val="1"/>
                <c:pt idx="0">
                  <c:v>S 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LK1)'!$L$76:$L$133</c:f>
              <c:numCache>
                <c:formatCode>General</c:formatCode>
                <c:ptCount val="58"/>
                <c:pt idx="0">
                  <c:v>6.7809999999999997</c:v>
                </c:pt>
                <c:pt idx="1">
                  <c:v>6.9630000000000001</c:v>
                </c:pt>
                <c:pt idx="2">
                  <c:v>8.0009999999999994</c:v>
                </c:pt>
                <c:pt idx="3">
                  <c:v>6.84</c:v>
                </c:pt>
                <c:pt idx="4">
                  <c:v>6.4619999999999997</c:v>
                </c:pt>
                <c:pt idx="5">
                  <c:v>7.2</c:v>
                </c:pt>
                <c:pt idx="6">
                  <c:v>6.2709999999999999</c:v>
                </c:pt>
                <c:pt idx="7">
                  <c:v>7.774</c:v>
                </c:pt>
                <c:pt idx="8">
                  <c:v>7.3369999999999997</c:v>
                </c:pt>
                <c:pt idx="9">
                  <c:v>8.3339999999999996</c:v>
                </c:pt>
                <c:pt idx="10">
                  <c:v>7.4080000000000004</c:v>
                </c:pt>
                <c:pt idx="11">
                  <c:v>8.3840000000000003</c:v>
                </c:pt>
                <c:pt idx="12">
                  <c:v>9.5619999999999994</c:v>
                </c:pt>
                <c:pt idx="13">
                  <c:v>10.416</c:v>
                </c:pt>
                <c:pt idx="14">
                  <c:v>9.9049999999999994</c:v>
                </c:pt>
                <c:pt idx="15">
                  <c:v>10.824</c:v>
                </c:pt>
                <c:pt idx="16">
                  <c:v>10.055</c:v>
                </c:pt>
                <c:pt idx="17">
                  <c:v>11.161</c:v>
                </c:pt>
                <c:pt idx="18">
                  <c:v>11.055999999999999</c:v>
                </c:pt>
                <c:pt idx="19">
                  <c:v>9.7789999999999999</c:v>
                </c:pt>
                <c:pt idx="20">
                  <c:v>11.048999999999999</c:v>
                </c:pt>
                <c:pt idx="21">
                  <c:v>6.1369999999999996</c:v>
                </c:pt>
                <c:pt idx="22">
                  <c:v>9.1530000000000005</c:v>
                </c:pt>
                <c:pt idx="23">
                  <c:v>6.2850000000000001</c:v>
                </c:pt>
                <c:pt idx="24">
                  <c:v>8.8689999999999998</c:v>
                </c:pt>
                <c:pt idx="25">
                  <c:v>13.177</c:v>
                </c:pt>
                <c:pt idx="26">
                  <c:v>9.9369999999999994</c:v>
                </c:pt>
                <c:pt idx="27">
                  <c:v>9.9410000000000007</c:v>
                </c:pt>
                <c:pt idx="28">
                  <c:v>11.867000000000001</c:v>
                </c:pt>
                <c:pt idx="29">
                  <c:v>11.936</c:v>
                </c:pt>
                <c:pt idx="30">
                  <c:v>12.625</c:v>
                </c:pt>
                <c:pt idx="31">
                  <c:v>11.803000000000001</c:v>
                </c:pt>
                <c:pt idx="32">
                  <c:v>10.853999999999999</c:v>
                </c:pt>
                <c:pt idx="33">
                  <c:v>8.6280000000000001</c:v>
                </c:pt>
                <c:pt idx="34">
                  <c:v>8.2759999999999998</c:v>
                </c:pt>
                <c:pt idx="35">
                  <c:v>8.07</c:v>
                </c:pt>
                <c:pt idx="36">
                  <c:v>8.0250000000000004</c:v>
                </c:pt>
                <c:pt idx="37">
                  <c:v>6.7549999999999999</c:v>
                </c:pt>
                <c:pt idx="38">
                  <c:v>7.226</c:v>
                </c:pt>
                <c:pt idx="39">
                  <c:v>7.5890000000000004</c:v>
                </c:pt>
                <c:pt idx="40">
                  <c:v>7.0289999999999999</c:v>
                </c:pt>
                <c:pt idx="41">
                  <c:v>7.4569999999999999</c:v>
                </c:pt>
                <c:pt idx="42">
                  <c:v>6.8179999999999996</c:v>
                </c:pt>
                <c:pt idx="44">
                  <c:v>6.1849999999999996</c:v>
                </c:pt>
                <c:pt idx="45">
                  <c:v>5.8</c:v>
                </c:pt>
                <c:pt idx="46">
                  <c:v>5.7359999999999998</c:v>
                </c:pt>
                <c:pt idx="47">
                  <c:v>5.56</c:v>
                </c:pt>
                <c:pt idx="48">
                  <c:v>6.5149999999999997</c:v>
                </c:pt>
                <c:pt idx="49">
                  <c:v>7.6820000000000004</c:v>
                </c:pt>
                <c:pt idx="50">
                  <c:v>6.7960000000000003</c:v>
                </c:pt>
                <c:pt idx="51">
                  <c:v>7.6550000000000002</c:v>
                </c:pt>
                <c:pt idx="52">
                  <c:v>6.4770000000000003</c:v>
                </c:pt>
                <c:pt idx="53">
                  <c:v>5.8029999999999999</c:v>
                </c:pt>
                <c:pt idx="54">
                  <c:v>5.6120000000000001</c:v>
                </c:pt>
                <c:pt idx="55">
                  <c:v>5.0309999999999997</c:v>
                </c:pt>
                <c:pt idx="56">
                  <c:v>5.38</c:v>
                </c:pt>
                <c:pt idx="57">
                  <c:v>4.6449999999999996</c:v>
                </c:pt>
              </c:numCache>
            </c:numRef>
          </c:xVal>
          <c:yVal>
            <c:numRef>
              <c:f>'dve jadra LK2 (zde LK1)'!$B$76:$B$133</c:f>
              <c:numCache>
                <c:formatCode>General</c:formatCode>
                <c:ptCount val="58"/>
                <c:pt idx="0">
                  <c:v>42.5</c:v>
                </c:pt>
                <c:pt idx="1">
                  <c:v>43.5</c:v>
                </c:pt>
                <c:pt idx="2">
                  <c:v>44.5</c:v>
                </c:pt>
                <c:pt idx="3">
                  <c:v>45.5</c:v>
                </c:pt>
                <c:pt idx="4">
                  <c:v>46.5</c:v>
                </c:pt>
                <c:pt idx="5">
                  <c:v>47.5</c:v>
                </c:pt>
                <c:pt idx="6">
                  <c:v>48.5</c:v>
                </c:pt>
                <c:pt idx="7">
                  <c:v>49.5</c:v>
                </c:pt>
                <c:pt idx="8">
                  <c:v>50.5</c:v>
                </c:pt>
                <c:pt idx="9">
                  <c:v>51.5</c:v>
                </c:pt>
                <c:pt idx="10">
                  <c:v>52.5</c:v>
                </c:pt>
                <c:pt idx="11">
                  <c:v>53.5</c:v>
                </c:pt>
                <c:pt idx="12">
                  <c:v>54.5</c:v>
                </c:pt>
                <c:pt idx="13">
                  <c:v>55.5</c:v>
                </c:pt>
                <c:pt idx="14">
                  <c:v>56.5</c:v>
                </c:pt>
                <c:pt idx="15">
                  <c:v>57.5</c:v>
                </c:pt>
                <c:pt idx="16">
                  <c:v>58.5</c:v>
                </c:pt>
                <c:pt idx="17">
                  <c:v>59.5</c:v>
                </c:pt>
                <c:pt idx="18">
                  <c:v>60.5</c:v>
                </c:pt>
                <c:pt idx="19">
                  <c:v>61.5</c:v>
                </c:pt>
                <c:pt idx="20">
                  <c:v>62.5</c:v>
                </c:pt>
                <c:pt idx="21">
                  <c:v>63.5</c:v>
                </c:pt>
                <c:pt idx="22">
                  <c:v>64.5</c:v>
                </c:pt>
                <c:pt idx="23">
                  <c:v>65.5</c:v>
                </c:pt>
                <c:pt idx="24">
                  <c:v>66.5</c:v>
                </c:pt>
                <c:pt idx="25">
                  <c:v>67.5</c:v>
                </c:pt>
                <c:pt idx="26">
                  <c:v>68.5</c:v>
                </c:pt>
                <c:pt idx="27">
                  <c:v>69.5</c:v>
                </c:pt>
                <c:pt idx="28">
                  <c:v>70.5</c:v>
                </c:pt>
                <c:pt idx="29">
                  <c:v>71.5</c:v>
                </c:pt>
                <c:pt idx="30">
                  <c:v>72.5</c:v>
                </c:pt>
                <c:pt idx="31">
                  <c:v>73.5</c:v>
                </c:pt>
                <c:pt idx="32">
                  <c:v>74.5</c:v>
                </c:pt>
                <c:pt idx="33">
                  <c:v>75.5</c:v>
                </c:pt>
                <c:pt idx="34">
                  <c:v>76.5</c:v>
                </c:pt>
                <c:pt idx="35">
                  <c:v>77.5</c:v>
                </c:pt>
                <c:pt idx="36">
                  <c:v>78.5</c:v>
                </c:pt>
                <c:pt idx="37">
                  <c:v>79.5</c:v>
                </c:pt>
                <c:pt idx="38">
                  <c:v>80.5</c:v>
                </c:pt>
                <c:pt idx="39">
                  <c:v>81.5</c:v>
                </c:pt>
                <c:pt idx="40">
                  <c:v>82.5</c:v>
                </c:pt>
                <c:pt idx="41">
                  <c:v>83.5</c:v>
                </c:pt>
                <c:pt idx="42">
                  <c:v>84.5</c:v>
                </c:pt>
                <c:pt idx="43">
                  <c:v>85.5</c:v>
                </c:pt>
                <c:pt idx="44">
                  <c:v>86.5</c:v>
                </c:pt>
                <c:pt idx="45">
                  <c:v>87.5</c:v>
                </c:pt>
                <c:pt idx="46">
                  <c:v>88.5</c:v>
                </c:pt>
                <c:pt idx="47">
                  <c:v>89.5</c:v>
                </c:pt>
                <c:pt idx="48">
                  <c:v>90.5</c:v>
                </c:pt>
                <c:pt idx="49">
                  <c:v>91.5</c:v>
                </c:pt>
                <c:pt idx="50">
                  <c:v>92.5</c:v>
                </c:pt>
                <c:pt idx="51">
                  <c:v>93.5</c:v>
                </c:pt>
                <c:pt idx="52">
                  <c:v>94.5</c:v>
                </c:pt>
                <c:pt idx="53">
                  <c:v>95.5</c:v>
                </c:pt>
                <c:pt idx="54">
                  <c:v>96.5</c:v>
                </c:pt>
                <c:pt idx="55">
                  <c:v>97.5</c:v>
                </c:pt>
                <c:pt idx="56">
                  <c:v>98.5</c:v>
                </c:pt>
                <c:pt idx="57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C9-4B5D-ABAE-D1EF5D05C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87328"/>
        <c:axId val="132567808"/>
      </c:scatterChart>
      <c:valAx>
        <c:axId val="47987328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567808"/>
        <c:crosses val="autoZero"/>
        <c:crossBetween val="midCat"/>
      </c:valAx>
      <c:valAx>
        <c:axId val="132567808"/>
        <c:scaling>
          <c:orientation val="maxMin"/>
          <c:max val="100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crossAx val="479873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LK1)'!$X$2</c:f>
              <c:strCache>
                <c:ptCount val="1"/>
                <c:pt idx="0">
                  <c:v>Zn 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LK1)'!$X$3:$X$74</c:f>
              <c:numCache>
                <c:formatCode>General</c:formatCode>
                <c:ptCount val="72"/>
                <c:pt idx="0">
                  <c:v>70.304000000000002</c:v>
                </c:pt>
                <c:pt idx="1">
                  <c:v>64.593999999999994</c:v>
                </c:pt>
                <c:pt idx="2">
                  <c:v>97.075000000000003</c:v>
                </c:pt>
                <c:pt idx="3">
                  <c:v>91.302999999999997</c:v>
                </c:pt>
                <c:pt idx="4">
                  <c:v>82.423000000000002</c:v>
                </c:pt>
                <c:pt idx="5">
                  <c:v>96.454999999999998</c:v>
                </c:pt>
                <c:pt idx="6">
                  <c:v>72.724000000000004</c:v>
                </c:pt>
                <c:pt idx="7">
                  <c:v>72.548000000000002</c:v>
                </c:pt>
                <c:pt idx="8">
                  <c:v>54.316000000000003</c:v>
                </c:pt>
                <c:pt idx="9">
                  <c:v>113.089</c:v>
                </c:pt>
                <c:pt idx="10">
                  <c:v>65.724999999999994</c:v>
                </c:pt>
                <c:pt idx="11">
                  <c:v>78.872</c:v>
                </c:pt>
                <c:pt idx="12">
                  <c:v>75.954999999999998</c:v>
                </c:pt>
                <c:pt idx="13">
                  <c:v>84.674000000000007</c:v>
                </c:pt>
                <c:pt idx="14">
                  <c:v>94.924999999999997</c:v>
                </c:pt>
                <c:pt idx="15">
                  <c:v>91.533000000000001</c:v>
                </c:pt>
                <c:pt idx="16">
                  <c:v>88.623000000000005</c:v>
                </c:pt>
                <c:pt idx="17">
                  <c:v>96.5</c:v>
                </c:pt>
                <c:pt idx="18">
                  <c:v>139.18600000000001</c:v>
                </c:pt>
                <c:pt idx="19">
                  <c:v>110.251</c:v>
                </c:pt>
                <c:pt idx="20">
                  <c:v>66.944999999999993</c:v>
                </c:pt>
                <c:pt idx="21">
                  <c:v>83.399000000000001</c:v>
                </c:pt>
                <c:pt idx="22">
                  <c:v>86.417000000000002</c:v>
                </c:pt>
                <c:pt idx="23">
                  <c:v>86.968000000000004</c:v>
                </c:pt>
                <c:pt idx="24">
                  <c:v>84.808000000000007</c:v>
                </c:pt>
                <c:pt idx="25">
                  <c:v>90.323999999999998</c:v>
                </c:pt>
                <c:pt idx="26">
                  <c:v>91.292000000000002</c:v>
                </c:pt>
                <c:pt idx="27">
                  <c:v>102.762</c:v>
                </c:pt>
                <c:pt idx="28">
                  <c:v>115.581</c:v>
                </c:pt>
                <c:pt idx="29">
                  <c:v>103.89700000000001</c:v>
                </c:pt>
                <c:pt idx="30">
                  <c:v>103.605</c:v>
                </c:pt>
                <c:pt idx="31">
                  <c:v>118.342</c:v>
                </c:pt>
                <c:pt idx="32">
                  <c:v>107.5</c:v>
                </c:pt>
                <c:pt idx="33">
                  <c:v>96.676000000000002</c:v>
                </c:pt>
                <c:pt idx="34">
                  <c:v>97.74</c:v>
                </c:pt>
                <c:pt idx="35">
                  <c:v>99.896000000000001</c:v>
                </c:pt>
                <c:pt idx="36">
                  <c:v>103.89700000000001</c:v>
                </c:pt>
                <c:pt idx="37">
                  <c:v>107.254</c:v>
                </c:pt>
                <c:pt idx="38">
                  <c:v>86.153000000000006</c:v>
                </c:pt>
                <c:pt idx="39">
                  <c:v>79.977999999999994</c:v>
                </c:pt>
                <c:pt idx="40">
                  <c:v>90.218999999999994</c:v>
                </c:pt>
                <c:pt idx="41">
                  <c:v>73.301000000000002</c:v>
                </c:pt>
                <c:pt idx="42">
                  <c:v>79.858999999999995</c:v>
                </c:pt>
                <c:pt idx="43">
                  <c:v>67.75</c:v>
                </c:pt>
                <c:pt idx="44">
                  <c:v>77.558000000000007</c:v>
                </c:pt>
                <c:pt idx="45">
                  <c:v>92.284999999999997</c:v>
                </c:pt>
                <c:pt idx="46">
                  <c:v>89.742000000000004</c:v>
                </c:pt>
                <c:pt idx="47">
                  <c:v>67.861999999999995</c:v>
                </c:pt>
                <c:pt idx="48">
                  <c:v>70.656999999999996</c:v>
                </c:pt>
                <c:pt idx="49">
                  <c:v>67.412000000000006</c:v>
                </c:pt>
                <c:pt idx="50">
                  <c:v>61.682000000000002</c:v>
                </c:pt>
                <c:pt idx="51">
                  <c:v>86.414000000000001</c:v>
                </c:pt>
                <c:pt idx="52">
                  <c:v>122.36499999999999</c:v>
                </c:pt>
                <c:pt idx="53">
                  <c:v>115.542</c:v>
                </c:pt>
                <c:pt idx="54">
                  <c:v>115.279</c:v>
                </c:pt>
                <c:pt idx="55">
                  <c:v>80.775999999999996</c:v>
                </c:pt>
                <c:pt idx="56">
                  <c:v>61.71</c:v>
                </c:pt>
                <c:pt idx="57">
                  <c:v>56.174999999999997</c:v>
                </c:pt>
                <c:pt idx="58">
                  <c:v>68.808999999999997</c:v>
                </c:pt>
                <c:pt idx="59">
                  <c:v>77.783000000000001</c:v>
                </c:pt>
                <c:pt idx="60">
                  <c:v>62.875999999999998</c:v>
                </c:pt>
                <c:pt idx="61">
                  <c:v>66.686999999999998</c:v>
                </c:pt>
                <c:pt idx="62">
                  <c:v>66.864999999999995</c:v>
                </c:pt>
                <c:pt idx="63">
                  <c:v>66.39</c:v>
                </c:pt>
                <c:pt idx="64">
                  <c:v>61.694000000000003</c:v>
                </c:pt>
                <c:pt idx="65">
                  <c:v>69.385000000000005</c:v>
                </c:pt>
                <c:pt idx="66">
                  <c:v>81.524000000000001</c:v>
                </c:pt>
                <c:pt idx="67">
                  <c:v>66.534999999999997</c:v>
                </c:pt>
                <c:pt idx="68">
                  <c:v>99.275000000000006</c:v>
                </c:pt>
                <c:pt idx="69">
                  <c:v>100.468</c:v>
                </c:pt>
                <c:pt idx="70">
                  <c:v>99.491</c:v>
                </c:pt>
                <c:pt idx="71">
                  <c:v>82.192999999999998</c:v>
                </c:pt>
              </c:numCache>
            </c:numRef>
          </c:xVal>
          <c:yVal>
            <c:numRef>
              <c:f>'dve jadra LK2 (zde LK1)'!$B$3:$B$74</c:f>
              <c:numCache>
                <c:formatCode>General</c:formatCode>
                <c:ptCount val="72"/>
                <c:pt idx="0">
                  <c:v>27.5</c:v>
                </c:pt>
                <c:pt idx="1">
                  <c:v>28.5</c:v>
                </c:pt>
                <c:pt idx="2">
                  <c:v>29.5</c:v>
                </c:pt>
                <c:pt idx="3">
                  <c:v>30.5</c:v>
                </c:pt>
                <c:pt idx="4">
                  <c:v>31.5</c:v>
                </c:pt>
                <c:pt idx="5">
                  <c:v>32.5</c:v>
                </c:pt>
                <c:pt idx="6">
                  <c:v>33.5</c:v>
                </c:pt>
                <c:pt idx="7">
                  <c:v>34.5</c:v>
                </c:pt>
                <c:pt idx="8">
                  <c:v>35.5</c:v>
                </c:pt>
                <c:pt idx="9">
                  <c:v>36.5</c:v>
                </c:pt>
                <c:pt idx="10">
                  <c:v>37.5</c:v>
                </c:pt>
                <c:pt idx="11">
                  <c:v>38.5</c:v>
                </c:pt>
                <c:pt idx="12">
                  <c:v>39.5</c:v>
                </c:pt>
                <c:pt idx="13">
                  <c:v>40.5</c:v>
                </c:pt>
                <c:pt idx="14">
                  <c:v>41.5</c:v>
                </c:pt>
                <c:pt idx="15">
                  <c:v>42.5</c:v>
                </c:pt>
                <c:pt idx="16">
                  <c:v>43.5</c:v>
                </c:pt>
                <c:pt idx="17">
                  <c:v>45.5</c:v>
                </c:pt>
                <c:pt idx="18">
                  <c:v>46.5</c:v>
                </c:pt>
                <c:pt idx="19">
                  <c:v>47.5</c:v>
                </c:pt>
                <c:pt idx="20">
                  <c:v>48.5</c:v>
                </c:pt>
                <c:pt idx="21">
                  <c:v>49.5</c:v>
                </c:pt>
                <c:pt idx="22">
                  <c:v>50.5</c:v>
                </c:pt>
                <c:pt idx="23">
                  <c:v>51.5</c:v>
                </c:pt>
                <c:pt idx="24">
                  <c:v>52.5</c:v>
                </c:pt>
                <c:pt idx="25">
                  <c:v>53.5</c:v>
                </c:pt>
                <c:pt idx="26">
                  <c:v>54.5</c:v>
                </c:pt>
                <c:pt idx="27">
                  <c:v>55.5</c:v>
                </c:pt>
                <c:pt idx="28">
                  <c:v>56.5</c:v>
                </c:pt>
                <c:pt idx="29">
                  <c:v>57.5</c:v>
                </c:pt>
                <c:pt idx="30">
                  <c:v>58.5</c:v>
                </c:pt>
                <c:pt idx="31">
                  <c:v>59.5</c:v>
                </c:pt>
                <c:pt idx="32">
                  <c:v>60.5</c:v>
                </c:pt>
                <c:pt idx="33">
                  <c:v>61.5</c:v>
                </c:pt>
                <c:pt idx="34">
                  <c:v>62.5</c:v>
                </c:pt>
                <c:pt idx="35">
                  <c:v>63.5</c:v>
                </c:pt>
                <c:pt idx="36">
                  <c:v>64.5</c:v>
                </c:pt>
                <c:pt idx="37">
                  <c:v>65.5</c:v>
                </c:pt>
                <c:pt idx="38">
                  <c:v>66.5</c:v>
                </c:pt>
                <c:pt idx="39">
                  <c:v>67.5</c:v>
                </c:pt>
                <c:pt idx="40">
                  <c:v>68.5</c:v>
                </c:pt>
                <c:pt idx="41">
                  <c:v>69.5</c:v>
                </c:pt>
                <c:pt idx="42">
                  <c:v>70.5</c:v>
                </c:pt>
                <c:pt idx="43">
                  <c:v>71.5</c:v>
                </c:pt>
                <c:pt idx="44">
                  <c:v>72.5</c:v>
                </c:pt>
                <c:pt idx="45">
                  <c:v>73.5</c:v>
                </c:pt>
                <c:pt idx="46">
                  <c:v>74.5</c:v>
                </c:pt>
                <c:pt idx="47">
                  <c:v>75.5</c:v>
                </c:pt>
                <c:pt idx="48">
                  <c:v>76.5</c:v>
                </c:pt>
                <c:pt idx="49">
                  <c:v>77.5</c:v>
                </c:pt>
                <c:pt idx="50">
                  <c:v>78.5</c:v>
                </c:pt>
                <c:pt idx="51">
                  <c:v>79.5</c:v>
                </c:pt>
                <c:pt idx="52">
                  <c:v>80.5</c:v>
                </c:pt>
                <c:pt idx="53">
                  <c:v>81.5</c:v>
                </c:pt>
                <c:pt idx="54">
                  <c:v>82.5</c:v>
                </c:pt>
                <c:pt idx="55">
                  <c:v>83.5</c:v>
                </c:pt>
                <c:pt idx="56">
                  <c:v>84.5</c:v>
                </c:pt>
                <c:pt idx="57">
                  <c:v>85.5</c:v>
                </c:pt>
                <c:pt idx="58">
                  <c:v>86.5</c:v>
                </c:pt>
                <c:pt idx="59">
                  <c:v>87.5</c:v>
                </c:pt>
                <c:pt idx="60">
                  <c:v>88.5</c:v>
                </c:pt>
                <c:pt idx="61">
                  <c:v>89.5</c:v>
                </c:pt>
                <c:pt idx="62">
                  <c:v>90.5</c:v>
                </c:pt>
                <c:pt idx="63">
                  <c:v>91.5</c:v>
                </c:pt>
                <c:pt idx="64">
                  <c:v>92.5</c:v>
                </c:pt>
                <c:pt idx="65">
                  <c:v>93.5</c:v>
                </c:pt>
                <c:pt idx="66">
                  <c:v>94.5</c:v>
                </c:pt>
                <c:pt idx="67">
                  <c:v>95.5</c:v>
                </c:pt>
                <c:pt idx="68">
                  <c:v>96.5</c:v>
                </c:pt>
                <c:pt idx="69">
                  <c:v>97.5</c:v>
                </c:pt>
                <c:pt idx="70">
                  <c:v>98.5</c:v>
                </c:pt>
                <c:pt idx="71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52-4AFF-91D4-0CF61F9B4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53952"/>
        <c:axId val="47855872"/>
      </c:scatterChart>
      <c:valAx>
        <c:axId val="478539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55872"/>
        <c:crosses val="autoZero"/>
        <c:crossBetween val="midCat"/>
      </c:valAx>
      <c:valAx>
        <c:axId val="47855872"/>
        <c:scaling>
          <c:orientation val="maxMin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4785395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29" r="0.70000000000000029" t="0.78740157499999996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LK1)'!$X$2</c:f>
              <c:strCache>
                <c:ptCount val="1"/>
                <c:pt idx="0">
                  <c:v>Zn 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LK1)'!$X$76:$X$133</c:f>
              <c:numCache>
                <c:formatCode>General</c:formatCode>
                <c:ptCount val="58"/>
                <c:pt idx="0">
                  <c:v>166.00700000000001</c:v>
                </c:pt>
                <c:pt idx="1">
                  <c:v>70.245000000000005</c:v>
                </c:pt>
                <c:pt idx="2">
                  <c:v>82.424999999999997</c:v>
                </c:pt>
                <c:pt idx="3">
                  <c:v>68.563000000000002</c:v>
                </c:pt>
                <c:pt idx="4">
                  <c:v>66.551000000000002</c:v>
                </c:pt>
                <c:pt idx="5">
                  <c:v>75.831999999999994</c:v>
                </c:pt>
                <c:pt idx="6">
                  <c:v>55.595999999999997</c:v>
                </c:pt>
                <c:pt idx="7">
                  <c:v>85.808999999999997</c:v>
                </c:pt>
                <c:pt idx="8">
                  <c:v>52.62</c:v>
                </c:pt>
                <c:pt idx="9">
                  <c:v>83.988</c:v>
                </c:pt>
                <c:pt idx="10">
                  <c:v>69.245999999999995</c:v>
                </c:pt>
                <c:pt idx="11">
                  <c:v>95.111000000000004</c:v>
                </c:pt>
                <c:pt idx="12">
                  <c:v>115.339</c:v>
                </c:pt>
                <c:pt idx="13">
                  <c:v>136.52600000000001</c:v>
                </c:pt>
                <c:pt idx="14">
                  <c:v>177.88300000000001</c:v>
                </c:pt>
                <c:pt idx="15">
                  <c:v>154.273</c:v>
                </c:pt>
                <c:pt idx="16">
                  <c:v>141.80600000000001</c:v>
                </c:pt>
                <c:pt idx="17">
                  <c:v>135.809</c:v>
                </c:pt>
                <c:pt idx="18">
                  <c:v>121.102</c:v>
                </c:pt>
                <c:pt idx="19">
                  <c:v>98.073999999999998</c:v>
                </c:pt>
                <c:pt idx="20">
                  <c:v>115.83499999999999</c:v>
                </c:pt>
                <c:pt idx="21">
                  <c:v>78.454999999999998</c:v>
                </c:pt>
                <c:pt idx="22">
                  <c:v>101.072</c:v>
                </c:pt>
                <c:pt idx="23">
                  <c:v>82.733999999999995</c:v>
                </c:pt>
                <c:pt idx="24">
                  <c:v>94.960999999999999</c:v>
                </c:pt>
                <c:pt idx="25">
                  <c:v>114.24</c:v>
                </c:pt>
                <c:pt idx="26">
                  <c:v>110.93300000000001</c:v>
                </c:pt>
                <c:pt idx="27">
                  <c:v>111.749</c:v>
                </c:pt>
                <c:pt idx="28">
                  <c:v>123.93899999999999</c:v>
                </c:pt>
                <c:pt idx="29">
                  <c:v>125.699</c:v>
                </c:pt>
                <c:pt idx="30">
                  <c:v>110.968</c:v>
                </c:pt>
                <c:pt idx="31">
                  <c:v>107.65600000000001</c:v>
                </c:pt>
                <c:pt idx="32">
                  <c:v>89.927999999999997</c:v>
                </c:pt>
                <c:pt idx="33">
                  <c:v>115.208</c:v>
                </c:pt>
                <c:pt idx="34">
                  <c:v>112.711</c:v>
                </c:pt>
                <c:pt idx="35">
                  <c:v>100.194</c:v>
                </c:pt>
                <c:pt idx="36">
                  <c:v>110.52800000000001</c:v>
                </c:pt>
                <c:pt idx="37">
                  <c:v>86.116</c:v>
                </c:pt>
                <c:pt idx="38">
                  <c:v>87.352999999999994</c:v>
                </c:pt>
                <c:pt idx="39">
                  <c:v>88.680999999999997</c:v>
                </c:pt>
                <c:pt idx="40">
                  <c:v>130.398</c:v>
                </c:pt>
                <c:pt idx="41">
                  <c:v>127.72499999999999</c:v>
                </c:pt>
                <c:pt idx="42">
                  <c:v>86.489000000000004</c:v>
                </c:pt>
                <c:pt idx="44">
                  <c:v>68.195999999999998</c:v>
                </c:pt>
                <c:pt idx="45">
                  <c:v>60.58</c:v>
                </c:pt>
                <c:pt idx="46">
                  <c:v>76.608999999999995</c:v>
                </c:pt>
                <c:pt idx="47">
                  <c:v>64.653999999999996</c:v>
                </c:pt>
                <c:pt idx="48">
                  <c:v>61.225000000000001</c:v>
                </c:pt>
                <c:pt idx="49">
                  <c:v>97.902000000000001</c:v>
                </c:pt>
                <c:pt idx="50">
                  <c:v>76.284000000000006</c:v>
                </c:pt>
                <c:pt idx="51">
                  <c:v>79.608999999999995</c:v>
                </c:pt>
                <c:pt idx="52">
                  <c:v>60.124000000000002</c:v>
                </c:pt>
                <c:pt idx="53">
                  <c:v>52.143000000000001</c:v>
                </c:pt>
                <c:pt idx="54">
                  <c:v>50.656999999999996</c:v>
                </c:pt>
                <c:pt idx="55">
                  <c:v>46.616</c:v>
                </c:pt>
                <c:pt idx="56">
                  <c:v>46.52</c:v>
                </c:pt>
                <c:pt idx="57">
                  <c:v>47.826999999999998</c:v>
                </c:pt>
              </c:numCache>
            </c:numRef>
          </c:xVal>
          <c:yVal>
            <c:numRef>
              <c:f>'dve jadra LK2 (zde LK1)'!$B$76:$B$133</c:f>
              <c:numCache>
                <c:formatCode>General</c:formatCode>
                <c:ptCount val="58"/>
                <c:pt idx="0">
                  <c:v>42.5</c:v>
                </c:pt>
                <c:pt idx="1">
                  <c:v>43.5</c:v>
                </c:pt>
                <c:pt idx="2">
                  <c:v>44.5</c:v>
                </c:pt>
                <c:pt idx="3">
                  <c:v>45.5</c:v>
                </c:pt>
                <c:pt idx="4">
                  <c:v>46.5</c:v>
                </c:pt>
                <c:pt idx="5">
                  <c:v>47.5</c:v>
                </c:pt>
                <c:pt idx="6">
                  <c:v>48.5</c:v>
                </c:pt>
                <c:pt idx="7">
                  <c:v>49.5</c:v>
                </c:pt>
                <c:pt idx="8">
                  <c:v>50.5</c:v>
                </c:pt>
                <c:pt idx="9">
                  <c:v>51.5</c:v>
                </c:pt>
                <c:pt idx="10">
                  <c:v>52.5</c:v>
                </c:pt>
                <c:pt idx="11">
                  <c:v>53.5</c:v>
                </c:pt>
                <c:pt idx="12">
                  <c:v>54.5</c:v>
                </c:pt>
                <c:pt idx="13">
                  <c:v>55.5</c:v>
                </c:pt>
                <c:pt idx="14">
                  <c:v>56.5</c:v>
                </c:pt>
                <c:pt idx="15">
                  <c:v>57.5</c:v>
                </c:pt>
                <c:pt idx="16">
                  <c:v>58.5</c:v>
                </c:pt>
                <c:pt idx="17">
                  <c:v>59.5</c:v>
                </c:pt>
                <c:pt idx="18">
                  <c:v>60.5</c:v>
                </c:pt>
                <c:pt idx="19">
                  <c:v>61.5</c:v>
                </c:pt>
                <c:pt idx="20">
                  <c:v>62.5</c:v>
                </c:pt>
                <c:pt idx="21">
                  <c:v>63.5</c:v>
                </c:pt>
                <c:pt idx="22">
                  <c:v>64.5</c:v>
                </c:pt>
                <c:pt idx="23">
                  <c:v>65.5</c:v>
                </c:pt>
                <c:pt idx="24">
                  <c:v>66.5</c:v>
                </c:pt>
                <c:pt idx="25">
                  <c:v>67.5</c:v>
                </c:pt>
                <c:pt idx="26">
                  <c:v>68.5</c:v>
                </c:pt>
                <c:pt idx="27">
                  <c:v>69.5</c:v>
                </c:pt>
                <c:pt idx="28">
                  <c:v>70.5</c:v>
                </c:pt>
                <c:pt idx="29">
                  <c:v>71.5</c:v>
                </c:pt>
                <c:pt idx="30">
                  <c:v>72.5</c:v>
                </c:pt>
                <c:pt idx="31">
                  <c:v>73.5</c:v>
                </c:pt>
                <c:pt idx="32">
                  <c:v>74.5</c:v>
                </c:pt>
                <c:pt idx="33">
                  <c:v>75.5</c:v>
                </c:pt>
                <c:pt idx="34">
                  <c:v>76.5</c:v>
                </c:pt>
                <c:pt idx="35">
                  <c:v>77.5</c:v>
                </c:pt>
                <c:pt idx="36">
                  <c:v>78.5</c:v>
                </c:pt>
                <c:pt idx="37">
                  <c:v>79.5</c:v>
                </c:pt>
                <c:pt idx="38">
                  <c:v>80.5</c:v>
                </c:pt>
                <c:pt idx="39">
                  <c:v>81.5</c:v>
                </c:pt>
                <c:pt idx="40">
                  <c:v>82.5</c:v>
                </c:pt>
                <c:pt idx="41">
                  <c:v>83.5</c:v>
                </c:pt>
                <c:pt idx="42">
                  <c:v>84.5</c:v>
                </c:pt>
                <c:pt idx="43">
                  <c:v>85.5</c:v>
                </c:pt>
                <c:pt idx="44">
                  <c:v>86.5</c:v>
                </c:pt>
                <c:pt idx="45">
                  <c:v>87.5</c:v>
                </c:pt>
                <c:pt idx="46">
                  <c:v>88.5</c:v>
                </c:pt>
                <c:pt idx="47">
                  <c:v>89.5</c:v>
                </c:pt>
                <c:pt idx="48">
                  <c:v>90.5</c:v>
                </c:pt>
                <c:pt idx="49">
                  <c:v>91.5</c:v>
                </c:pt>
                <c:pt idx="50">
                  <c:v>92.5</c:v>
                </c:pt>
                <c:pt idx="51">
                  <c:v>93.5</c:v>
                </c:pt>
                <c:pt idx="52">
                  <c:v>94.5</c:v>
                </c:pt>
                <c:pt idx="53">
                  <c:v>95.5</c:v>
                </c:pt>
                <c:pt idx="54">
                  <c:v>96.5</c:v>
                </c:pt>
                <c:pt idx="55">
                  <c:v>97.5</c:v>
                </c:pt>
                <c:pt idx="56">
                  <c:v>98.5</c:v>
                </c:pt>
                <c:pt idx="57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1E1-4CD4-9D8D-381610339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884160"/>
        <c:axId val="47898624"/>
      </c:scatterChart>
      <c:valAx>
        <c:axId val="4788416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898624"/>
        <c:crosses val="autoZero"/>
        <c:crossBetween val="midCat"/>
      </c:valAx>
      <c:valAx>
        <c:axId val="47898624"/>
        <c:scaling>
          <c:orientation val="maxMin"/>
          <c:max val="100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crossAx val="47884160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29" r="0.70000000000000029" t="0.78740157499999996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LK1)'!$AD$2</c:f>
              <c:strCache>
                <c:ptCount val="1"/>
                <c:pt idx="0">
                  <c:v>Pb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LK1)'!$AD$3:$AD$74</c:f>
              <c:numCache>
                <c:formatCode>General</c:formatCode>
                <c:ptCount val="72"/>
                <c:pt idx="0">
                  <c:v>15.537000000000001</c:v>
                </c:pt>
                <c:pt idx="1">
                  <c:v>14.757</c:v>
                </c:pt>
                <c:pt idx="2">
                  <c:v>14.02</c:v>
                </c:pt>
                <c:pt idx="3">
                  <c:v>12.964</c:v>
                </c:pt>
                <c:pt idx="4">
                  <c:v>13.45</c:v>
                </c:pt>
                <c:pt idx="5">
                  <c:v>13.835000000000001</c:v>
                </c:pt>
                <c:pt idx="6">
                  <c:v>14.67</c:v>
                </c:pt>
                <c:pt idx="7">
                  <c:v>13.936999999999999</c:v>
                </c:pt>
                <c:pt idx="8">
                  <c:v>11.845000000000001</c:v>
                </c:pt>
                <c:pt idx="9">
                  <c:v>13.13</c:v>
                </c:pt>
                <c:pt idx="10">
                  <c:v>16.084</c:v>
                </c:pt>
                <c:pt idx="11">
                  <c:v>15.429</c:v>
                </c:pt>
                <c:pt idx="12">
                  <c:v>15.544</c:v>
                </c:pt>
                <c:pt idx="13">
                  <c:v>14.143000000000001</c:v>
                </c:pt>
                <c:pt idx="14">
                  <c:v>14.478999999999999</c:v>
                </c:pt>
                <c:pt idx="15">
                  <c:v>15.497999999999999</c:v>
                </c:pt>
                <c:pt idx="16">
                  <c:v>14.577999999999999</c:v>
                </c:pt>
                <c:pt idx="17">
                  <c:v>17.385999999999999</c:v>
                </c:pt>
                <c:pt idx="18">
                  <c:v>15.831</c:v>
                </c:pt>
                <c:pt idx="19">
                  <c:v>15.849</c:v>
                </c:pt>
                <c:pt idx="20">
                  <c:v>13.334</c:v>
                </c:pt>
                <c:pt idx="21">
                  <c:v>16.568000000000001</c:v>
                </c:pt>
                <c:pt idx="22">
                  <c:v>16.645</c:v>
                </c:pt>
                <c:pt idx="23">
                  <c:v>17.373999999999999</c:v>
                </c:pt>
                <c:pt idx="24">
                  <c:v>17.263000000000002</c:v>
                </c:pt>
                <c:pt idx="25">
                  <c:v>18.239999999999998</c:v>
                </c:pt>
                <c:pt idx="26">
                  <c:v>18.384</c:v>
                </c:pt>
                <c:pt idx="27">
                  <c:v>19.594000000000001</c:v>
                </c:pt>
                <c:pt idx="28">
                  <c:v>22.184999999999999</c:v>
                </c:pt>
                <c:pt idx="29">
                  <c:v>21.956</c:v>
                </c:pt>
                <c:pt idx="30">
                  <c:v>21.558</c:v>
                </c:pt>
                <c:pt idx="31">
                  <c:v>23.062000000000001</c:v>
                </c:pt>
                <c:pt idx="32">
                  <c:v>22.747</c:v>
                </c:pt>
                <c:pt idx="33">
                  <c:v>15.34</c:v>
                </c:pt>
                <c:pt idx="34">
                  <c:v>19.161999999999999</c:v>
                </c:pt>
                <c:pt idx="35">
                  <c:v>21.012</c:v>
                </c:pt>
                <c:pt idx="36">
                  <c:v>21.193999999999999</c:v>
                </c:pt>
                <c:pt idx="37">
                  <c:v>18.591000000000001</c:v>
                </c:pt>
                <c:pt idx="38">
                  <c:v>18.68</c:v>
                </c:pt>
                <c:pt idx="39">
                  <c:v>18.369</c:v>
                </c:pt>
                <c:pt idx="40">
                  <c:v>18.074999999999999</c:v>
                </c:pt>
                <c:pt idx="41">
                  <c:v>16.042000000000002</c:v>
                </c:pt>
                <c:pt idx="42">
                  <c:v>16.609000000000002</c:v>
                </c:pt>
                <c:pt idx="43">
                  <c:v>14.282</c:v>
                </c:pt>
                <c:pt idx="44">
                  <c:v>14.718999999999999</c:v>
                </c:pt>
                <c:pt idx="45">
                  <c:v>16.64</c:v>
                </c:pt>
                <c:pt idx="46">
                  <c:v>15.914999999999999</c:v>
                </c:pt>
                <c:pt idx="47">
                  <c:v>14.901</c:v>
                </c:pt>
                <c:pt idx="48">
                  <c:v>14.169</c:v>
                </c:pt>
                <c:pt idx="49">
                  <c:v>14.712</c:v>
                </c:pt>
                <c:pt idx="50">
                  <c:v>13.472</c:v>
                </c:pt>
                <c:pt idx="51">
                  <c:v>16.988</c:v>
                </c:pt>
                <c:pt idx="52">
                  <c:v>17.439</c:v>
                </c:pt>
                <c:pt idx="53">
                  <c:v>18.861999999999998</c:v>
                </c:pt>
                <c:pt idx="54">
                  <c:v>18.768000000000001</c:v>
                </c:pt>
                <c:pt idx="55">
                  <c:v>17.308</c:v>
                </c:pt>
                <c:pt idx="56">
                  <c:v>12.087</c:v>
                </c:pt>
                <c:pt idx="57">
                  <c:v>14.55</c:v>
                </c:pt>
                <c:pt idx="58">
                  <c:v>15.166</c:v>
                </c:pt>
                <c:pt idx="59">
                  <c:v>15.762</c:v>
                </c:pt>
                <c:pt idx="60">
                  <c:v>14.97</c:v>
                </c:pt>
                <c:pt idx="61">
                  <c:v>15.15</c:v>
                </c:pt>
                <c:pt idx="62">
                  <c:v>14.771000000000001</c:v>
                </c:pt>
                <c:pt idx="63">
                  <c:v>14.596</c:v>
                </c:pt>
                <c:pt idx="64">
                  <c:v>12.827999999999999</c:v>
                </c:pt>
                <c:pt idx="65">
                  <c:v>15.367000000000001</c:v>
                </c:pt>
                <c:pt idx="66">
                  <c:v>15.976000000000001</c:v>
                </c:pt>
                <c:pt idx="67">
                  <c:v>13.763</c:v>
                </c:pt>
                <c:pt idx="68">
                  <c:v>17.431999999999999</c:v>
                </c:pt>
                <c:pt idx="69">
                  <c:v>17.100999999999999</c:v>
                </c:pt>
                <c:pt idx="70">
                  <c:v>17.324000000000002</c:v>
                </c:pt>
                <c:pt idx="71">
                  <c:v>15.696</c:v>
                </c:pt>
              </c:numCache>
            </c:numRef>
          </c:xVal>
          <c:yVal>
            <c:numRef>
              <c:f>'dve jadra LK2 (zde LK1)'!$B$3:$B$74</c:f>
              <c:numCache>
                <c:formatCode>General</c:formatCode>
                <c:ptCount val="72"/>
                <c:pt idx="0">
                  <c:v>27.5</c:v>
                </c:pt>
                <c:pt idx="1">
                  <c:v>28.5</c:v>
                </c:pt>
                <c:pt idx="2">
                  <c:v>29.5</c:v>
                </c:pt>
                <c:pt idx="3">
                  <c:v>30.5</c:v>
                </c:pt>
                <c:pt idx="4">
                  <c:v>31.5</c:v>
                </c:pt>
                <c:pt idx="5">
                  <c:v>32.5</c:v>
                </c:pt>
                <c:pt idx="6">
                  <c:v>33.5</c:v>
                </c:pt>
                <c:pt idx="7">
                  <c:v>34.5</c:v>
                </c:pt>
                <c:pt idx="8">
                  <c:v>35.5</c:v>
                </c:pt>
                <c:pt idx="9">
                  <c:v>36.5</c:v>
                </c:pt>
                <c:pt idx="10">
                  <c:v>37.5</c:v>
                </c:pt>
                <c:pt idx="11">
                  <c:v>38.5</c:v>
                </c:pt>
                <c:pt idx="12">
                  <c:v>39.5</c:v>
                </c:pt>
                <c:pt idx="13">
                  <c:v>40.5</c:v>
                </c:pt>
                <c:pt idx="14">
                  <c:v>41.5</c:v>
                </c:pt>
                <c:pt idx="15">
                  <c:v>42.5</c:v>
                </c:pt>
                <c:pt idx="16">
                  <c:v>43.5</c:v>
                </c:pt>
                <c:pt idx="17">
                  <c:v>45.5</c:v>
                </c:pt>
                <c:pt idx="18">
                  <c:v>46.5</c:v>
                </c:pt>
                <c:pt idx="19">
                  <c:v>47.5</c:v>
                </c:pt>
                <c:pt idx="20">
                  <c:v>48.5</c:v>
                </c:pt>
                <c:pt idx="21">
                  <c:v>49.5</c:v>
                </c:pt>
                <c:pt idx="22">
                  <c:v>50.5</c:v>
                </c:pt>
                <c:pt idx="23">
                  <c:v>51.5</c:v>
                </c:pt>
                <c:pt idx="24">
                  <c:v>52.5</c:v>
                </c:pt>
                <c:pt idx="25">
                  <c:v>53.5</c:v>
                </c:pt>
                <c:pt idx="26">
                  <c:v>54.5</c:v>
                </c:pt>
                <c:pt idx="27">
                  <c:v>55.5</c:v>
                </c:pt>
                <c:pt idx="28">
                  <c:v>56.5</c:v>
                </c:pt>
                <c:pt idx="29">
                  <c:v>57.5</c:v>
                </c:pt>
                <c:pt idx="30">
                  <c:v>58.5</c:v>
                </c:pt>
                <c:pt idx="31">
                  <c:v>59.5</c:v>
                </c:pt>
                <c:pt idx="32">
                  <c:v>60.5</c:v>
                </c:pt>
                <c:pt idx="33">
                  <c:v>61.5</c:v>
                </c:pt>
                <c:pt idx="34">
                  <c:v>62.5</c:v>
                </c:pt>
                <c:pt idx="35">
                  <c:v>63.5</c:v>
                </c:pt>
                <c:pt idx="36">
                  <c:v>64.5</c:v>
                </c:pt>
                <c:pt idx="37">
                  <c:v>65.5</c:v>
                </c:pt>
                <c:pt idx="38">
                  <c:v>66.5</c:v>
                </c:pt>
                <c:pt idx="39">
                  <c:v>67.5</c:v>
                </c:pt>
                <c:pt idx="40">
                  <c:v>68.5</c:v>
                </c:pt>
                <c:pt idx="41">
                  <c:v>69.5</c:v>
                </c:pt>
                <c:pt idx="42">
                  <c:v>70.5</c:v>
                </c:pt>
                <c:pt idx="43">
                  <c:v>71.5</c:v>
                </c:pt>
                <c:pt idx="44">
                  <c:v>72.5</c:v>
                </c:pt>
                <c:pt idx="45">
                  <c:v>73.5</c:v>
                </c:pt>
                <c:pt idx="46">
                  <c:v>74.5</c:v>
                </c:pt>
                <c:pt idx="47">
                  <c:v>75.5</c:v>
                </c:pt>
                <c:pt idx="48">
                  <c:v>76.5</c:v>
                </c:pt>
                <c:pt idx="49">
                  <c:v>77.5</c:v>
                </c:pt>
                <c:pt idx="50">
                  <c:v>78.5</c:v>
                </c:pt>
                <c:pt idx="51">
                  <c:v>79.5</c:v>
                </c:pt>
                <c:pt idx="52">
                  <c:v>80.5</c:v>
                </c:pt>
                <c:pt idx="53">
                  <c:v>81.5</c:v>
                </c:pt>
                <c:pt idx="54">
                  <c:v>82.5</c:v>
                </c:pt>
                <c:pt idx="55">
                  <c:v>83.5</c:v>
                </c:pt>
                <c:pt idx="56">
                  <c:v>84.5</c:v>
                </c:pt>
                <c:pt idx="57">
                  <c:v>85.5</c:v>
                </c:pt>
                <c:pt idx="58">
                  <c:v>86.5</c:v>
                </c:pt>
                <c:pt idx="59">
                  <c:v>87.5</c:v>
                </c:pt>
                <c:pt idx="60">
                  <c:v>88.5</c:v>
                </c:pt>
                <c:pt idx="61">
                  <c:v>89.5</c:v>
                </c:pt>
                <c:pt idx="62">
                  <c:v>90.5</c:v>
                </c:pt>
                <c:pt idx="63">
                  <c:v>91.5</c:v>
                </c:pt>
                <c:pt idx="64">
                  <c:v>92.5</c:v>
                </c:pt>
                <c:pt idx="65">
                  <c:v>93.5</c:v>
                </c:pt>
                <c:pt idx="66">
                  <c:v>94.5</c:v>
                </c:pt>
                <c:pt idx="67">
                  <c:v>95.5</c:v>
                </c:pt>
                <c:pt idx="68">
                  <c:v>96.5</c:v>
                </c:pt>
                <c:pt idx="69">
                  <c:v>97.5</c:v>
                </c:pt>
                <c:pt idx="70">
                  <c:v>98.5</c:v>
                </c:pt>
                <c:pt idx="71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1BD-4699-8937-94226F015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06176"/>
        <c:axId val="48322048"/>
      </c:scatterChart>
      <c:valAx>
        <c:axId val="4790617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322048"/>
        <c:crosses val="autoZero"/>
        <c:crossBetween val="midCat"/>
      </c:valAx>
      <c:valAx>
        <c:axId val="48322048"/>
        <c:scaling>
          <c:orientation val="maxMin"/>
          <c:max val="100"/>
        </c:scaling>
        <c:delete val="0"/>
        <c:axPos val="l"/>
        <c:numFmt formatCode="General" sourceLinked="1"/>
        <c:majorTickMark val="out"/>
        <c:minorTickMark val="none"/>
        <c:tickLblPos val="nextTo"/>
        <c:crossAx val="47906176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29" r="0.70000000000000029" t="0.78740157499999996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'dve jadra LK2 (zde LK1)'!$AD$2</c:f>
              <c:strCache>
                <c:ptCount val="1"/>
                <c:pt idx="0">
                  <c:v>Pb    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'dve jadra LK2 (zde LK1)'!$AD$76:$AD$133</c:f>
              <c:numCache>
                <c:formatCode>General</c:formatCode>
                <c:ptCount val="58"/>
                <c:pt idx="0">
                  <c:v>14.468999999999999</c:v>
                </c:pt>
                <c:pt idx="1">
                  <c:v>11.451000000000001</c:v>
                </c:pt>
                <c:pt idx="2">
                  <c:v>15.715</c:v>
                </c:pt>
                <c:pt idx="3">
                  <c:v>15.035</c:v>
                </c:pt>
                <c:pt idx="4">
                  <c:v>15.116</c:v>
                </c:pt>
                <c:pt idx="5">
                  <c:v>13.105</c:v>
                </c:pt>
                <c:pt idx="6">
                  <c:v>8.5790000000000006</c:v>
                </c:pt>
                <c:pt idx="7">
                  <c:v>13.898999999999999</c:v>
                </c:pt>
                <c:pt idx="8">
                  <c:v>8.0890000000000004</c:v>
                </c:pt>
                <c:pt idx="9">
                  <c:v>15.249000000000001</c:v>
                </c:pt>
                <c:pt idx="10">
                  <c:v>10.102</c:v>
                </c:pt>
                <c:pt idx="11">
                  <c:v>15.177</c:v>
                </c:pt>
                <c:pt idx="12">
                  <c:v>17.664999999999999</c:v>
                </c:pt>
                <c:pt idx="13">
                  <c:v>18.974</c:v>
                </c:pt>
                <c:pt idx="14">
                  <c:v>22.459</c:v>
                </c:pt>
                <c:pt idx="15">
                  <c:v>21.795000000000002</c:v>
                </c:pt>
                <c:pt idx="16">
                  <c:v>22.911999999999999</c:v>
                </c:pt>
                <c:pt idx="17">
                  <c:v>14.866</c:v>
                </c:pt>
                <c:pt idx="18">
                  <c:v>17.701000000000001</c:v>
                </c:pt>
                <c:pt idx="19">
                  <c:v>18.844999999999999</c:v>
                </c:pt>
                <c:pt idx="20">
                  <c:v>13.862</c:v>
                </c:pt>
                <c:pt idx="21">
                  <c:v>13.539</c:v>
                </c:pt>
                <c:pt idx="22">
                  <c:v>16.111999999999998</c:v>
                </c:pt>
                <c:pt idx="23">
                  <c:v>15.843999999999999</c:v>
                </c:pt>
                <c:pt idx="24">
                  <c:v>16.462</c:v>
                </c:pt>
                <c:pt idx="25">
                  <c:v>15.865</c:v>
                </c:pt>
                <c:pt idx="26">
                  <c:v>20.266999999999999</c:v>
                </c:pt>
                <c:pt idx="27">
                  <c:v>18.661999999999999</c:v>
                </c:pt>
                <c:pt idx="28">
                  <c:v>15.183999999999999</c:v>
                </c:pt>
                <c:pt idx="29">
                  <c:v>13.193</c:v>
                </c:pt>
                <c:pt idx="30">
                  <c:v>12.789</c:v>
                </c:pt>
                <c:pt idx="31">
                  <c:v>15.689</c:v>
                </c:pt>
                <c:pt idx="32">
                  <c:v>8.0259999999999998</c:v>
                </c:pt>
                <c:pt idx="33">
                  <c:v>19.925000000000001</c:v>
                </c:pt>
                <c:pt idx="34">
                  <c:v>17.62</c:v>
                </c:pt>
                <c:pt idx="35">
                  <c:v>14.307</c:v>
                </c:pt>
                <c:pt idx="36">
                  <c:v>16.817</c:v>
                </c:pt>
                <c:pt idx="37">
                  <c:v>14.773999999999999</c:v>
                </c:pt>
                <c:pt idx="38">
                  <c:v>14.803000000000001</c:v>
                </c:pt>
                <c:pt idx="39">
                  <c:v>15.432</c:v>
                </c:pt>
                <c:pt idx="40">
                  <c:v>19.143999999999998</c:v>
                </c:pt>
                <c:pt idx="41">
                  <c:v>21.268000000000001</c:v>
                </c:pt>
                <c:pt idx="42">
                  <c:v>15.513</c:v>
                </c:pt>
                <c:pt idx="44">
                  <c:v>14.308</c:v>
                </c:pt>
                <c:pt idx="45">
                  <c:v>10.981999999999999</c:v>
                </c:pt>
                <c:pt idx="46">
                  <c:v>16.227</c:v>
                </c:pt>
                <c:pt idx="47">
                  <c:v>15.122</c:v>
                </c:pt>
                <c:pt idx="48">
                  <c:v>10.247</c:v>
                </c:pt>
                <c:pt idx="49">
                  <c:v>19.719000000000001</c:v>
                </c:pt>
                <c:pt idx="50">
                  <c:v>15.948</c:v>
                </c:pt>
                <c:pt idx="51">
                  <c:v>17.157</c:v>
                </c:pt>
                <c:pt idx="52">
                  <c:v>14.367000000000001</c:v>
                </c:pt>
                <c:pt idx="53">
                  <c:v>10.510999999999999</c:v>
                </c:pt>
                <c:pt idx="54">
                  <c:v>11.760999999999999</c:v>
                </c:pt>
                <c:pt idx="55">
                  <c:v>12.285</c:v>
                </c:pt>
                <c:pt idx="56">
                  <c:v>13.74</c:v>
                </c:pt>
                <c:pt idx="57">
                  <c:v>10.95</c:v>
                </c:pt>
              </c:numCache>
            </c:numRef>
          </c:xVal>
          <c:yVal>
            <c:numRef>
              <c:f>'dve jadra LK2 (zde LK1)'!$B$76:$B$133</c:f>
              <c:numCache>
                <c:formatCode>General</c:formatCode>
                <c:ptCount val="58"/>
                <c:pt idx="0">
                  <c:v>42.5</c:v>
                </c:pt>
                <c:pt idx="1">
                  <c:v>43.5</c:v>
                </c:pt>
                <c:pt idx="2">
                  <c:v>44.5</c:v>
                </c:pt>
                <c:pt idx="3">
                  <c:v>45.5</c:v>
                </c:pt>
                <c:pt idx="4">
                  <c:v>46.5</c:v>
                </c:pt>
                <c:pt idx="5">
                  <c:v>47.5</c:v>
                </c:pt>
                <c:pt idx="6">
                  <c:v>48.5</c:v>
                </c:pt>
                <c:pt idx="7">
                  <c:v>49.5</c:v>
                </c:pt>
                <c:pt idx="8">
                  <c:v>50.5</c:v>
                </c:pt>
                <c:pt idx="9">
                  <c:v>51.5</c:v>
                </c:pt>
                <c:pt idx="10">
                  <c:v>52.5</c:v>
                </c:pt>
                <c:pt idx="11">
                  <c:v>53.5</c:v>
                </c:pt>
                <c:pt idx="12">
                  <c:v>54.5</c:v>
                </c:pt>
                <c:pt idx="13">
                  <c:v>55.5</c:v>
                </c:pt>
                <c:pt idx="14">
                  <c:v>56.5</c:v>
                </c:pt>
                <c:pt idx="15">
                  <c:v>57.5</c:v>
                </c:pt>
                <c:pt idx="16">
                  <c:v>58.5</c:v>
                </c:pt>
                <c:pt idx="17">
                  <c:v>59.5</c:v>
                </c:pt>
                <c:pt idx="18">
                  <c:v>60.5</c:v>
                </c:pt>
                <c:pt idx="19">
                  <c:v>61.5</c:v>
                </c:pt>
                <c:pt idx="20">
                  <c:v>62.5</c:v>
                </c:pt>
                <c:pt idx="21">
                  <c:v>63.5</c:v>
                </c:pt>
                <c:pt idx="22">
                  <c:v>64.5</c:v>
                </c:pt>
                <c:pt idx="23">
                  <c:v>65.5</c:v>
                </c:pt>
                <c:pt idx="24">
                  <c:v>66.5</c:v>
                </c:pt>
                <c:pt idx="25">
                  <c:v>67.5</c:v>
                </c:pt>
                <c:pt idx="26">
                  <c:v>68.5</c:v>
                </c:pt>
                <c:pt idx="27">
                  <c:v>69.5</c:v>
                </c:pt>
                <c:pt idx="28">
                  <c:v>70.5</c:v>
                </c:pt>
                <c:pt idx="29">
                  <c:v>71.5</c:v>
                </c:pt>
                <c:pt idx="30">
                  <c:v>72.5</c:v>
                </c:pt>
                <c:pt idx="31">
                  <c:v>73.5</c:v>
                </c:pt>
                <c:pt idx="32">
                  <c:v>74.5</c:v>
                </c:pt>
                <c:pt idx="33">
                  <c:v>75.5</c:v>
                </c:pt>
                <c:pt idx="34">
                  <c:v>76.5</c:v>
                </c:pt>
                <c:pt idx="35">
                  <c:v>77.5</c:v>
                </c:pt>
                <c:pt idx="36">
                  <c:v>78.5</c:v>
                </c:pt>
                <c:pt idx="37">
                  <c:v>79.5</c:v>
                </c:pt>
                <c:pt idx="38">
                  <c:v>80.5</c:v>
                </c:pt>
                <c:pt idx="39">
                  <c:v>81.5</c:v>
                </c:pt>
                <c:pt idx="40">
                  <c:v>82.5</c:v>
                </c:pt>
                <c:pt idx="41">
                  <c:v>83.5</c:v>
                </c:pt>
                <c:pt idx="42">
                  <c:v>84.5</c:v>
                </c:pt>
                <c:pt idx="43">
                  <c:v>85.5</c:v>
                </c:pt>
                <c:pt idx="44">
                  <c:v>86.5</c:v>
                </c:pt>
                <c:pt idx="45">
                  <c:v>87.5</c:v>
                </c:pt>
                <c:pt idx="46">
                  <c:v>88.5</c:v>
                </c:pt>
                <c:pt idx="47">
                  <c:v>89.5</c:v>
                </c:pt>
                <c:pt idx="48">
                  <c:v>90.5</c:v>
                </c:pt>
                <c:pt idx="49">
                  <c:v>91.5</c:v>
                </c:pt>
                <c:pt idx="50">
                  <c:v>92.5</c:v>
                </c:pt>
                <c:pt idx="51">
                  <c:v>93.5</c:v>
                </c:pt>
                <c:pt idx="52">
                  <c:v>94.5</c:v>
                </c:pt>
                <c:pt idx="53">
                  <c:v>95.5</c:v>
                </c:pt>
                <c:pt idx="54">
                  <c:v>96.5</c:v>
                </c:pt>
                <c:pt idx="55">
                  <c:v>97.5</c:v>
                </c:pt>
                <c:pt idx="56">
                  <c:v>98.5</c:v>
                </c:pt>
                <c:pt idx="57">
                  <c:v>99.5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46-47FA-AC4C-1981C7E6F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358912"/>
        <c:axId val="48360832"/>
      </c:scatterChart>
      <c:valAx>
        <c:axId val="483589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360832"/>
        <c:crosses val="autoZero"/>
        <c:crossBetween val="midCat"/>
      </c:valAx>
      <c:valAx>
        <c:axId val="48360832"/>
        <c:scaling>
          <c:orientation val="maxMin"/>
          <c:max val="100"/>
          <c:min val="40"/>
        </c:scaling>
        <c:delete val="0"/>
        <c:axPos val="l"/>
        <c:numFmt formatCode="General" sourceLinked="1"/>
        <c:majorTickMark val="out"/>
        <c:minorTickMark val="none"/>
        <c:tickLblPos val="nextTo"/>
        <c:crossAx val="48358912"/>
        <c:crosses val="autoZero"/>
        <c:crossBetween val="midCat"/>
      </c:valAx>
    </c:plotArea>
    <c:plotVisOnly val="1"/>
    <c:dispBlanksAs val="gap"/>
    <c:showDLblsOverMax val="0"/>
  </c:chart>
  <c:printSettings>
    <c:headerFooter alignWithMargins="0"/>
    <c:pageMargins b="0.78740157499999996" l="0.70000000000000029" r="0.70000000000000029" t="0.78740157499999996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S</a:t>
            </a:r>
          </a:p>
        </c:rich>
      </c:tx>
      <c:layout>
        <c:manualLayout>
          <c:xMode val="edge"/>
          <c:yMode val="edge"/>
          <c:x val="0.47648968643809803"/>
          <c:y val="2.84697508896797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7044975517027"/>
          <c:y val="0.17081865375008146"/>
          <c:w val="0.77743065706837977"/>
          <c:h val="0.78469819066443691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'dekompakce_LK2 (zde LK1)'!$L$3:$L$119</c:f>
              <c:numCache>
                <c:formatCode>General</c:formatCode>
                <c:ptCount val="117"/>
                <c:pt idx="0">
                  <c:v>483.26900000000001</c:v>
                </c:pt>
                <c:pt idx="1">
                  <c:v>498.07400000000001</c:v>
                </c:pt>
                <c:pt idx="2">
                  <c:v>400.71800000000002</c:v>
                </c:pt>
                <c:pt idx="3">
                  <c:v>339.09699999999998</c:v>
                </c:pt>
                <c:pt idx="4">
                  <c:v>380.06799999999998</c:v>
                </c:pt>
                <c:pt idx="5">
                  <c:v>338.94499999999999</c:v>
                </c:pt>
                <c:pt idx="6">
                  <c:v>331.267</c:v>
                </c:pt>
                <c:pt idx="7">
                  <c:v>334.68700000000001</c:v>
                </c:pt>
                <c:pt idx="8">
                  <c:v>310.09800000000001</c:v>
                </c:pt>
                <c:pt idx="9">
                  <c:v>320.798</c:v>
                </c:pt>
                <c:pt idx="10">
                  <c:v>314.63</c:v>
                </c:pt>
                <c:pt idx="11">
                  <c:v>352.57499999999999</c:v>
                </c:pt>
                <c:pt idx="12">
                  <c:v>341.7</c:v>
                </c:pt>
                <c:pt idx="13">
                  <c:v>424.32400000000001</c:v>
                </c:pt>
                <c:pt idx="14">
                  <c:v>415.09699999999998</c:v>
                </c:pt>
                <c:pt idx="15">
                  <c:v>407.20100000000002</c:v>
                </c:pt>
                <c:pt idx="16">
                  <c:v>420.23500000000001</c:v>
                </c:pt>
                <c:pt idx="17">
                  <c:v>440.69</c:v>
                </c:pt>
                <c:pt idx="18">
                  <c:v>434.17</c:v>
                </c:pt>
                <c:pt idx="19">
                  <c:v>412.23</c:v>
                </c:pt>
                <c:pt idx="20">
                  <c:v>381.70100000000002</c:v>
                </c:pt>
                <c:pt idx="21">
                  <c:v>418.79199999999997</c:v>
                </c:pt>
                <c:pt idx="22">
                  <c:v>422.18400000000003</c:v>
                </c:pt>
                <c:pt idx="23">
                  <c:v>430.46899999999999</c:v>
                </c:pt>
                <c:pt idx="24">
                  <c:v>373.43900000000002</c:v>
                </c:pt>
                <c:pt idx="25">
                  <c:v>369.69099999999997</c:v>
                </c:pt>
                <c:pt idx="26">
                  <c:v>378.59</c:v>
                </c:pt>
                <c:pt idx="27">
                  <c:v>395.99</c:v>
                </c:pt>
                <c:pt idx="28">
                  <c:v>418.57499999999999</c:v>
                </c:pt>
                <c:pt idx="29">
                  <c:v>436.26499999999999</c:v>
                </c:pt>
                <c:pt idx="30">
                  <c:v>434.78899999999999</c:v>
                </c:pt>
                <c:pt idx="31">
                  <c:v>431.44299999999998</c:v>
                </c:pt>
                <c:pt idx="32">
                  <c:v>427.755</c:v>
                </c:pt>
                <c:pt idx="33">
                  <c:v>398.66500000000002</c:v>
                </c:pt>
                <c:pt idx="34">
                  <c:v>411.08</c:v>
                </c:pt>
                <c:pt idx="35">
                  <c:v>403.36900000000003</c:v>
                </c:pt>
                <c:pt idx="36">
                  <c:v>422.142</c:v>
                </c:pt>
                <c:pt idx="37">
                  <c:v>447.45100000000002</c:v>
                </c:pt>
                <c:pt idx="38">
                  <c:v>431.24</c:v>
                </c:pt>
                <c:pt idx="39">
                  <c:v>419.36900000000003</c:v>
                </c:pt>
                <c:pt idx="40">
                  <c:v>396.96300000000002</c:v>
                </c:pt>
                <c:pt idx="41">
                  <c:v>409.93799999999999</c:v>
                </c:pt>
                <c:pt idx="42">
                  <c:v>435.80700000000002</c:v>
                </c:pt>
                <c:pt idx="43">
                  <c:v>433.44</c:v>
                </c:pt>
                <c:pt idx="44">
                  <c:v>400.62599999999998</c:v>
                </c:pt>
                <c:pt idx="45">
                  <c:v>388.37599999999998</c:v>
                </c:pt>
                <c:pt idx="46">
                  <c:v>370.78399999999999</c:v>
                </c:pt>
                <c:pt idx="47">
                  <c:v>326.88799999999998</c:v>
                </c:pt>
                <c:pt idx="48">
                  <c:v>328.00599999999997</c:v>
                </c:pt>
                <c:pt idx="49">
                  <c:v>323.58100000000002</c:v>
                </c:pt>
                <c:pt idx="50">
                  <c:v>313.67500000000001</c:v>
                </c:pt>
                <c:pt idx="51">
                  <c:v>339.51299999999998</c:v>
                </c:pt>
                <c:pt idx="52">
                  <c:v>349.33499999999998</c:v>
                </c:pt>
                <c:pt idx="53">
                  <c:v>361.87599999999998</c:v>
                </c:pt>
                <c:pt idx="54">
                  <c:v>360.24</c:v>
                </c:pt>
                <c:pt idx="55">
                  <c:v>354.73</c:v>
                </c:pt>
                <c:pt idx="56">
                  <c:v>315.315</c:v>
                </c:pt>
                <c:pt idx="57">
                  <c:v>325.89499999999998</c:v>
                </c:pt>
                <c:pt idx="58">
                  <c:v>351.6</c:v>
                </c:pt>
                <c:pt idx="59">
                  <c:v>389.245</c:v>
                </c:pt>
                <c:pt idx="60">
                  <c:v>342.32</c:v>
                </c:pt>
                <c:pt idx="61">
                  <c:v>383.82</c:v>
                </c:pt>
                <c:pt idx="62">
                  <c:v>419.58800000000002</c:v>
                </c:pt>
                <c:pt idx="63">
                  <c:v>412.98700000000002</c:v>
                </c:pt>
                <c:pt idx="64">
                  <c:v>311.31900000000002</c:v>
                </c:pt>
                <c:pt idx="65">
                  <c:v>342.68599999999998</c:v>
                </c:pt>
                <c:pt idx="66">
                  <c:v>354.59</c:v>
                </c:pt>
                <c:pt idx="67">
                  <c:v>353.88600000000002</c:v>
                </c:pt>
                <c:pt idx="68">
                  <c:v>466.92200000000003</c:v>
                </c:pt>
                <c:pt idx="70">
                  <c:v>485.62900000000002</c:v>
                </c:pt>
                <c:pt idx="71">
                  <c:v>457.54500000000002</c:v>
                </c:pt>
                <c:pt idx="72">
                  <c:v>449.37599999999998</c:v>
                </c:pt>
                <c:pt idx="73">
                  <c:v>460.863</c:v>
                </c:pt>
                <c:pt idx="74">
                  <c:v>442.29300000000001</c:v>
                </c:pt>
                <c:pt idx="75">
                  <c:v>430.77499999999998</c:v>
                </c:pt>
                <c:pt idx="76">
                  <c:v>453.20100000000002</c:v>
                </c:pt>
                <c:pt idx="77">
                  <c:v>363.464</c:v>
                </c:pt>
                <c:pt idx="78">
                  <c:v>358.58600000000001</c:v>
                </c:pt>
                <c:pt idx="79">
                  <c:v>361.245</c:v>
                </c:pt>
                <c:pt idx="80">
                  <c:v>407.327</c:v>
                </c:pt>
                <c:pt idx="81">
                  <c:v>433.47899999999998</c:v>
                </c:pt>
                <c:pt idx="82">
                  <c:v>463.13099999999997</c:v>
                </c:pt>
                <c:pt idx="83">
                  <c:v>369.98399999999998</c:v>
                </c:pt>
                <c:pt idx="84">
                  <c:v>398.53</c:v>
                </c:pt>
                <c:pt idx="85">
                  <c:v>401.33800000000002</c:v>
                </c:pt>
                <c:pt idx="86">
                  <c:v>382.84399999999999</c:v>
                </c:pt>
                <c:pt idx="87">
                  <c:v>375.05200000000002</c:v>
                </c:pt>
                <c:pt idx="88">
                  <c:v>385.16399999999999</c:v>
                </c:pt>
                <c:pt idx="89">
                  <c:v>396.17599999999999</c:v>
                </c:pt>
                <c:pt idx="90">
                  <c:v>378.37799999999999</c:v>
                </c:pt>
                <c:pt idx="91">
                  <c:v>392.70299999999997</c:v>
                </c:pt>
                <c:pt idx="92">
                  <c:v>468.45</c:v>
                </c:pt>
                <c:pt idx="93">
                  <c:v>460.75400000000002</c:v>
                </c:pt>
                <c:pt idx="94">
                  <c:v>485.505</c:v>
                </c:pt>
                <c:pt idx="95">
                  <c:v>493.78300000000002</c:v>
                </c:pt>
                <c:pt idx="96">
                  <c:v>434.95499999999998</c:v>
                </c:pt>
                <c:pt idx="97">
                  <c:v>449.10500000000002</c:v>
                </c:pt>
                <c:pt idx="98">
                  <c:v>470.08</c:v>
                </c:pt>
                <c:pt idx="99">
                  <c:v>414.01100000000002</c:v>
                </c:pt>
                <c:pt idx="100">
                  <c:v>438.10199999999998</c:v>
                </c:pt>
                <c:pt idx="101">
                  <c:v>397.78</c:v>
                </c:pt>
                <c:pt idx="103">
                  <c:v>419.90300000000002</c:v>
                </c:pt>
                <c:pt idx="104">
                  <c:v>418.36599999999999</c:v>
                </c:pt>
                <c:pt idx="105">
                  <c:v>446.50400000000002</c:v>
                </c:pt>
                <c:pt idx="106">
                  <c:v>398.73</c:v>
                </c:pt>
                <c:pt idx="107">
                  <c:v>355.827</c:v>
                </c:pt>
                <c:pt idx="108">
                  <c:v>404.38799999999998</c:v>
                </c:pt>
                <c:pt idx="109">
                  <c:v>478.19099999999997</c:v>
                </c:pt>
                <c:pt idx="110">
                  <c:v>459.19799999999998</c:v>
                </c:pt>
                <c:pt idx="111">
                  <c:v>380.18700000000001</c:v>
                </c:pt>
                <c:pt idx="112">
                  <c:v>387.54500000000002</c:v>
                </c:pt>
                <c:pt idx="113">
                  <c:v>267.96800000000002</c:v>
                </c:pt>
                <c:pt idx="114">
                  <c:v>269.74400000000003</c:v>
                </c:pt>
                <c:pt idx="115">
                  <c:v>255.41399999999999</c:v>
                </c:pt>
                <c:pt idx="116">
                  <c:v>248.84200000000001</c:v>
                </c:pt>
              </c:numCache>
            </c:numRef>
          </c:xVal>
          <c:yVal>
            <c:numRef>
              <c:f>'dekompakce_LK2 (zde LK1)'!$C$3:$C$119</c:f>
              <c:numCache>
                <c:formatCode>General</c:formatCode>
                <c:ptCount val="117"/>
                <c:pt idx="0">
                  <c:v>1.3819999999999999</c:v>
                </c:pt>
                <c:pt idx="1">
                  <c:v>2.7639999999999998</c:v>
                </c:pt>
                <c:pt idx="2">
                  <c:v>4.1459999999999999</c:v>
                </c:pt>
                <c:pt idx="3">
                  <c:v>5.5279999999999996</c:v>
                </c:pt>
                <c:pt idx="4">
                  <c:v>6.9099999999999993</c:v>
                </c:pt>
                <c:pt idx="5">
                  <c:v>8.2919999999999998</c:v>
                </c:pt>
                <c:pt idx="6">
                  <c:v>9.6739999999999995</c:v>
                </c:pt>
                <c:pt idx="7">
                  <c:v>11.055999999999999</c:v>
                </c:pt>
                <c:pt idx="8">
                  <c:v>12.437999999999999</c:v>
                </c:pt>
                <c:pt idx="9">
                  <c:v>13.819999999999999</c:v>
                </c:pt>
                <c:pt idx="10">
                  <c:v>15.201999999999998</c:v>
                </c:pt>
                <c:pt idx="11">
                  <c:v>16.584</c:v>
                </c:pt>
                <c:pt idx="12">
                  <c:v>17.966000000000001</c:v>
                </c:pt>
                <c:pt idx="13">
                  <c:v>19.348000000000003</c:v>
                </c:pt>
                <c:pt idx="14">
                  <c:v>20.730000000000004</c:v>
                </c:pt>
                <c:pt idx="15">
                  <c:v>22.112000000000005</c:v>
                </c:pt>
                <c:pt idx="16">
                  <c:v>23.494000000000007</c:v>
                </c:pt>
                <c:pt idx="17">
                  <c:v>24.876000000000008</c:v>
                </c:pt>
                <c:pt idx="18">
                  <c:v>26.25800000000001</c:v>
                </c:pt>
                <c:pt idx="19">
                  <c:v>27.640000000000011</c:v>
                </c:pt>
                <c:pt idx="20">
                  <c:v>29.022000000000013</c:v>
                </c:pt>
                <c:pt idx="21">
                  <c:v>30.404000000000014</c:v>
                </c:pt>
                <c:pt idx="22">
                  <c:v>31.786000000000016</c:v>
                </c:pt>
                <c:pt idx="23">
                  <c:v>33.168000000000013</c:v>
                </c:pt>
                <c:pt idx="24">
                  <c:v>34.550000000000011</c:v>
                </c:pt>
                <c:pt idx="25">
                  <c:v>35.932000000000009</c:v>
                </c:pt>
                <c:pt idx="26">
                  <c:v>37.314000000000007</c:v>
                </c:pt>
                <c:pt idx="27">
                  <c:v>38.696000000000005</c:v>
                </c:pt>
                <c:pt idx="28">
                  <c:v>40.078000000000003</c:v>
                </c:pt>
                <c:pt idx="29">
                  <c:v>41.46</c:v>
                </c:pt>
                <c:pt idx="30">
                  <c:v>42.841999999999999</c:v>
                </c:pt>
                <c:pt idx="31">
                  <c:v>44.223999999999997</c:v>
                </c:pt>
                <c:pt idx="32">
                  <c:v>45.605999999999995</c:v>
                </c:pt>
                <c:pt idx="33">
                  <c:v>46.987999999999992</c:v>
                </c:pt>
                <c:pt idx="34">
                  <c:v>48.36999999999999</c:v>
                </c:pt>
                <c:pt idx="35">
                  <c:v>49.751999999999988</c:v>
                </c:pt>
                <c:pt idx="36">
                  <c:v>51.133999999999986</c:v>
                </c:pt>
                <c:pt idx="37">
                  <c:v>52.515999999999984</c:v>
                </c:pt>
                <c:pt idx="38">
                  <c:v>53.897999999999982</c:v>
                </c:pt>
                <c:pt idx="39">
                  <c:v>55.27999999999998</c:v>
                </c:pt>
                <c:pt idx="40">
                  <c:v>56.661999999999978</c:v>
                </c:pt>
                <c:pt idx="41">
                  <c:v>58.043999999999976</c:v>
                </c:pt>
                <c:pt idx="42">
                  <c:v>59.425999999999974</c:v>
                </c:pt>
                <c:pt idx="43">
                  <c:v>60.807999999999971</c:v>
                </c:pt>
                <c:pt idx="44">
                  <c:v>62.189999999999969</c:v>
                </c:pt>
                <c:pt idx="45">
                  <c:v>63.571999999999967</c:v>
                </c:pt>
                <c:pt idx="46">
                  <c:v>64.953999999999965</c:v>
                </c:pt>
                <c:pt idx="47">
                  <c:v>66.33599999999997</c:v>
                </c:pt>
                <c:pt idx="48">
                  <c:v>67.717999999999975</c:v>
                </c:pt>
                <c:pt idx="49">
                  <c:v>69.09999999999998</c:v>
                </c:pt>
                <c:pt idx="50">
                  <c:v>70.481999999999985</c:v>
                </c:pt>
                <c:pt idx="51">
                  <c:v>71.86399999999999</c:v>
                </c:pt>
                <c:pt idx="52">
                  <c:v>73.245999999999995</c:v>
                </c:pt>
                <c:pt idx="53">
                  <c:v>74.628</c:v>
                </c:pt>
                <c:pt idx="54">
                  <c:v>76.010000000000005</c:v>
                </c:pt>
                <c:pt idx="55">
                  <c:v>77.39200000000001</c:v>
                </c:pt>
                <c:pt idx="56">
                  <c:v>78.774000000000015</c:v>
                </c:pt>
                <c:pt idx="57">
                  <c:v>80.15600000000002</c:v>
                </c:pt>
                <c:pt idx="58">
                  <c:v>81.538000000000025</c:v>
                </c:pt>
                <c:pt idx="59">
                  <c:v>82.92000000000003</c:v>
                </c:pt>
                <c:pt idx="60">
                  <c:v>84.302000000000035</c:v>
                </c:pt>
                <c:pt idx="61">
                  <c:v>85.68400000000004</c:v>
                </c:pt>
                <c:pt idx="62">
                  <c:v>87.066000000000045</c:v>
                </c:pt>
                <c:pt idx="63">
                  <c:v>88.44800000000005</c:v>
                </c:pt>
                <c:pt idx="64">
                  <c:v>89.830000000000055</c:v>
                </c:pt>
                <c:pt idx="65">
                  <c:v>91.21200000000006</c:v>
                </c:pt>
                <c:pt idx="66">
                  <c:v>92.594000000000065</c:v>
                </c:pt>
                <c:pt idx="67">
                  <c:v>93.97600000000007</c:v>
                </c:pt>
                <c:pt idx="68">
                  <c:v>95.358000000000075</c:v>
                </c:pt>
                <c:pt idx="70">
                  <c:v>95.358000000000004</c:v>
                </c:pt>
                <c:pt idx="71">
                  <c:v>96.75800000000001</c:v>
                </c:pt>
                <c:pt idx="72">
                  <c:v>98.158000000000015</c:v>
                </c:pt>
                <c:pt idx="73">
                  <c:v>99.558000000000021</c:v>
                </c:pt>
                <c:pt idx="74">
                  <c:v>100.95800000000003</c:v>
                </c:pt>
                <c:pt idx="75">
                  <c:v>102.35800000000003</c:v>
                </c:pt>
                <c:pt idx="76">
                  <c:v>103.75800000000004</c:v>
                </c:pt>
                <c:pt idx="77">
                  <c:v>105.15800000000004</c:v>
                </c:pt>
                <c:pt idx="78">
                  <c:v>106.55800000000005</c:v>
                </c:pt>
                <c:pt idx="79">
                  <c:v>107.95800000000006</c:v>
                </c:pt>
                <c:pt idx="80">
                  <c:v>109.35800000000006</c:v>
                </c:pt>
                <c:pt idx="81">
                  <c:v>110.75800000000007</c:v>
                </c:pt>
                <c:pt idx="82">
                  <c:v>112.15800000000007</c:v>
                </c:pt>
                <c:pt idx="83">
                  <c:v>113.55800000000008</c:v>
                </c:pt>
                <c:pt idx="84">
                  <c:v>114.95800000000008</c:v>
                </c:pt>
                <c:pt idx="85">
                  <c:v>116.35800000000009</c:v>
                </c:pt>
                <c:pt idx="86">
                  <c:v>117.7580000000001</c:v>
                </c:pt>
                <c:pt idx="87">
                  <c:v>119.1580000000001</c:v>
                </c:pt>
                <c:pt idx="88">
                  <c:v>120.55800000000011</c:v>
                </c:pt>
                <c:pt idx="89">
                  <c:v>121.95800000000011</c:v>
                </c:pt>
                <c:pt idx="90">
                  <c:v>123.35800000000012</c:v>
                </c:pt>
                <c:pt idx="91">
                  <c:v>124.75800000000012</c:v>
                </c:pt>
                <c:pt idx="92">
                  <c:v>126.15800000000013</c:v>
                </c:pt>
                <c:pt idx="93">
                  <c:v>127.55800000000013</c:v>
                </c:pt>
                <c:pt idx="94">
                  <c:v>128.95800000000014</c:v>
                </c:pt>
                <c:pt idx="95">
                  <c:v>130.35800000000015</c:v>
                </c:pt>
                <c:pt idx="96">
                  <c:v>131.75800000000015</c:v>
                </c:pt>
                <c:pt idx="97">
                  <c:v>133.15800000000016</c:v>
                </c:pt>
                <c:pt idx="98">
                  <c:v>134.55800000000016</c:v>
                </c:pt>
                <c:pt idx="99">
                  <c:v>135.95800000000017</c:v>
                </c:pt>
                <c:pt idx="100">
                  <c:v>137.35800000000017</c:v>
                </c:pt>
                <c:pt idx="101">
                  <c:v>138.75800000000018</c:v>
                </c:pt>
                <c:pt idx="102">
                  <c:v>140.15800000000019</c:v>
                </c:pt>
                <c:pt idx="103">
                  <c:v>141.55800000000019</c:v>
                </c:pt>
                <c:pt idx="104">
                  <c:v>142.9580000000002</c:v>
                </c:pt>
                <c:pt idx="105">
                  <c:v>144.3580000000002</c:v>
                </c:pt>
                <c:pt idx="106">
                  <c:v>145.75800000000021</c:v>
                </c:pt>
                <c:pt idx="107">
                  <c:v>147.15800000000021</c:v>
                </c:pt>
                <c:pt idx="108">
                  <c:v>148.55800000000022</c:v>
                </c:pt>
                <c:pt idx="109">
                  <c:v>149.95800000000023</c:v>
                </c:pt>
                <c:pt idx="110">
                  <c:v>151.35800000000023</c:v>
                </c:pt>
                <c:pt idx="111">
                  <c:v>152.75800000000024</c:v>
                </c:pt>
                <c:pt idx="112">
                  <c:v>154.15800000000024</c:v>
                </c:pt>
                <c:pt idx="113">
                  <c:v>155.55800000000025</c:v>
                </c:pt>
                <c:pt idx="114">
                  <c:v>156.95800000000025</c:v>
                </c:pt>
                <c:pt idx="115">
                  <c:v>158.35800000000026</c:v>
                </c:pt>
                <c:pt idx="116">
                  <c:v>159.75800000000027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AA7-4A24-A59C-9E778864F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42752"/>
        <c:axId val="48044288"/>
      </c:scatterChart>
      <c:valAx>
        <c:axId val="4804275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4288"/>
        <c:crosses val="autoZero"/>
        <c:crossBetween val="midCat"/>
      </c:valAx>
      <c:valAx>
        <c:axId val="48044288"/>
        <c:scaling>
          <c:orientation val="maxMin"/>
          <c:max val="16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0427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18" Type="http://schemas.openxmlformats.org/officeDocument/2006/relationships/chart" Target="../charts/chart2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17" Type="http://schemas.openxmlformats.org/officeDocument/2006/relationships/chart" Target="../charts/chart27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4</xdr:row>
      <xdr:rowOff>38100</xdr:rowOff>
    </xdr:from>
    <xdr:to>
      <xdr:col>12</xdr:col>
      <xdr:colOff>466725</xdr:colOff>
      <xdr:row>28</xdr:row>
      <xdr:rowOff>19050</xdr:rowOff>
    </xdr:to>
    <xdr:graphicFrame macro="">
      <xdr:nvGraphicFramePr>
        <xdr:cNvPr id="2049" name="Graf 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20</xdr:row>
      <xdr:rowOff>95250</xdr:rowOff>
    </xdr:from>
    <xdr:to>
      <xdr:col>15</xdr:col>
      <xdr:colOff>419100</xdr:colOff>
      <xdr:row>36</xdr:row>
      <xdr:rowOff>114300</xdr:rowOff>
    </xdr:to>
    <xdr:graphicFrame macro="">
      <xdr:nvGraphicFramePr>
        <xdr:cNvPr id="2050" name="Graf 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133350</xdr:colOff>
      <xdr:row>4</xdr:row>
      <xdr:rowOff>66675</xdr:rowOff>
    </xdr:from>
    <xdr:to>
      <xdr:col>20</xdr:col>
      <xdr:colOff>476250</xdr:colOff>
      <xdr:row>28</xdr:row>
      <xdr:rowOff>47625</xdr:rowOff>
    </xdr:to>
    <xdr:graphicFrame macro="">
      <xdr:nvGraphicFramePr>
        <xdr:cNvPr id="2051" name="Graf 9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9525</xdr:colOff>
      <xdr:row>20</xdr:row>
      <xdr:rowOff>95250</xdr:rowOff>
    </xdr:from>
    <xdr:to>
      <xdr:col>24</xdr:col>
      <xdr:colOff>361950</xdr:colOff>
      <xdr:row>36</xdr:row>
      <xdr:rowOff>123825</xdr:rowOff>
    </xdr:to>
    <xdr:graphicFrame macro="">
      <xdr:nvGraphicFramePr>
        <xdr:cNvPr id="2052" name="Graf 10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133350</xdr:colOff>
      <xdr:row>4</xdr:row>
      <xdr:rowOff>66675</xdr:rowOff>
    </xdr:from>
    <xdr:to>
      <xdr:col>29</xdr:col>
      <xdr:colOff>476250</xdr:colOff>
      <xdr:row>28</xdr:row>
      <xdr:rowOff>47625</xdr:rowOff>
    </xdr:to>
    <xdr:graphicFrame macro="">
      <xdr:nvGraphicFramePr>
        <xdr:cNvPr id="2053" name="Graf 9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9525</xdr:colOff>
      <xdr:row>20</xdr:row>
      <xdr:rowOff>95250</xdr:rowOff>
    </xdr:from>
    <xdr:to>
      <xdr:col>33</xdr:col>
      <xdr:colOff>361950</xdr:colOff>
      <xdr:row>36</xdr:row>
      <xdr:rowOff>123825</xdr:rowOff>
    </xdr:to>
    <xdr:graphicFrame macro="">
      <xdr:nvGraphicFramePr>
        <xdr:cNvPr id="2054" name="Graf 10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108885</xdr:colOff>
      <xdr:row>26</xdr:row>
      <xdr:rowOff>149598</xdr:rowOff>
    </xdr:from>
    <xdr:to>
      <xdr:col>33</xdr:col>
      <xdr:colOff>36774</xdr:colOff>
      <xdr:row>26</xdr:row>
      <xdr:rowOff>149599</xdr:rowOff>
    </xdr:to>
    <xdr:cxnSp macro="">
      <xdr:nvCxnSpPr>
        <xdr:cNvPr id="15" name="Přímá spojnice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 flipV="1">
          <a:off x="8258736" y="5289176"/>
          <a:ext cx="916641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550210</xdr:colOff>
      <xdr:row>26</xdr:row>
      <xdr:rowOff>16248</xdr:rowOff>
    </xdr:from>
    <xdr:to>
      <xdr:col>32</xdr:col>
      <xdr:colOff>478099</xdr:colOff>
      <xdr:row>26</xdr:row>
      <xdr:rowOff>16249</xdr:rowOff>
    </xdr:to>
    <xdr:cxnSp macro="">
      <xdr:nvCxnSpPr>
        <xdr:cNvPr id="2" name="Přímá spojnice 1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8258736" y="5289176"/>
          <a:ext cx="9166411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4</xdr:row>
      <xdr:rowOff>0</xdr:rowOff>
    </xdr:from>
    <xdr:to>
      <xdr:col>38</xdr:col>
      <xdr:colOff>342900</xdr:colOff>
      <xdr:row>27</xdr:row>
      <xdr:rowOff>187325</xdr:rowOff>
    </xdr:to>
    <xdr:graphicFrame macro="">
      <xdr:nvGraphicFramePr>
        <xdr:cNvPr id="10" name="Graf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37</xdr:col>
      <xdr:colOff>479425</xdr:colOff>
      <xdr:row>20</xdr:row>
      <xdr:rowOff>28575</xdr:rowOff>
    </xdr:from>
    <xdr:to>
      <xdr:col>42</xdr:col>
      <xdr:colOff>228600</xdr:colOff>
      <xdr:row>36</xdr:row>
      <xdr:rowOff>57150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608238</xdr:colOff>
      <xdr:row>4</xdr:row>
      <xdr:rowOff>27214</xdr:rowOff>
    </xdr:from>
    <xdr:to>
      <xdr:col>27</xdr:col>
      <xdr:colOff>598714</xdr:colOff>
      <xdr:row>30</xdr:row>
      <xdr:rowOff>179614</xdr:rowOff>
    </xdr:to>
    <xdr:graphicFrame macro="">
      <xdr:nvGraphicFramePr>
        <xdr:cNvPr id="9221" name="Chart 15">
          <a:extLst>
            <a:ext uri="{FF2B5EF4-FFF2-40B4-BE49-F238E27FC236}">
              <a16:creationId xmlns="" xmlns:a16="http://schemas.microsoft.com/office/drawing/2014/main" id="{00000000-0008-0000-0100-000005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522513</xdr:colOff>
      <xdr:row>4</xdr:row>
      <xdr:rowOff>27214</xdr:rowOff>
    </xdr:from>
    <xdr:to>
      <xdr:col>22</xdr:col>
      <xdr:colOff>512988</xdr:colOff>
      <xdr:row>30</xdr:row>
      <xdr:rowOff>179614</xdr:rowOff>
    </xdr:to>
    <xdr:graphicFrame macro="">
      <xdr:nvGraphicFramePr>
        <xdr:cNvPr id="9223" name="Chart 17">
          <a:extLst>
            <a:ext uri="{FF2B5EF4-FFF2-40B4-BE49-F238E27FC236}">
              <a16:creationId xmlns="" xmlns:a16="http://schemas.microsoft.com/office/drawing/2014/main" id="{00000000-0008-0000-0100-000007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85725</xdr:colOff>
      <xdr:row>28</xdr:row>
      <xdr:rowOff>190500</xdr:rowOff>
    </xdr:from>
    <xdr:to>
      <xdr:col>42</xdr:col>
      <xdr:colOff>0</xdr:colOff>
      <xdr:row>28</xdr:row>
      <xdr:rowOff>190500</xdr:rowOff>
    </xdr:to>
    <xdr:sp macro="" textlink="">
      <xdr:nvSpPr>
        <xdr:cNvPr id="9224" name="Line 19">
          <a:extLst>
            <a:ext uri="{FF2B5EF4-FFF2-40B4-BE49-F238E27FC236}">
              <a16:creationId xmlns="" xmlns:a16="http://schemas.microsoft.com/office/drawing/2014/main" id="{00000000-0008-0000-0100-000008240000}"/>
            </a:ext>
          </a:extLst>
        </xdr:cNvPr>
        <xdr:cNvSpPr>
          <a:spLocks noChangeShapeType="1"/>
        </xdr:cNvSpPr>
      </xdr:nvSpPr>
      <xdr:spPr bwMode="auto">
        <a:xfrm>
          <a:off x="9382125" y="5791200"/>
          <a:ext cx="2125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104775</xdr:colOff>
      <xdr:row>24</xdr:row>
      <xdr:rowOff>104775</xdr:rowOff>
    </xdr:from>
    <xdr:to>
      <xdr:col>42</xdr:col>
      <xdr:colOff>19050</xdr:colOff>
      <xdr:row>24</xdr:row>
      <xdr:rowOff>104775</xdr:rowOff>
    </xdr:to>
    <xdr:sp macro="" textlink="">
      <xdr:nvSpPr>
        <xdr:cNvPr id="9225" name="Line 20">
          <a:extLst>
            <a:ext uri="{FF2B5EF4-FFF2-40B4-BE49-F238E27FC236}">
              <a16:creationId xmlns="" xmlns:a16="http://schemas.microsoft.com/office/drawing/2014/main" id="{00000000-0008-0000-0100-000009240000}"/>
            </a:ext>
          </a:extLst>
        </xdr:cNvPr>
        <xdr:cNvSpPr>
          <a:spLocks noChangeShapeType="1"/>
        </xdr:cNvSpPr>
      </xdr:nvSpPr>
      <xdr:spPr bwMode="auto">
        <a:xfrm>
          <a:off x="9401175" y="4905375"/>
          <a:ext cx="2125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22</xdr:row>
      <xdr:rowOff>47625</xdr:rowOff>
    </xdr:from>
    <xdr:to>
      <xdr:col>41</xdr:col>
      <xdr:colOff>590550</xdr:colOff>
      <xdr:row>22</xdr:row>
      <xdr:rowOff>47625</xdr:rowOff>
    </xdr:to>
    <xdr:sp macro="" textlink="">
      <xdr:nvSpPr>
        <xdr:cNvPr id="9226" name="Line 22">
          <a:extLst>
            <a:ext uri="{FF2B5EF4-FFF2-40B4-BE49-F238E27FC236}">
              <a16:creationId xmlns="" xmlns:a16="http://schemas.microsoft.com/office/drawing/2014/main" id="{00000000-0008-0000-0100-00000A240000}"/>
            </a:ext>
          </a:extLst>
        </xdr:cNvPr>
        <xdr:cNvSpPr>
          <a:spLocks noChangeShapeType="1"/>
        </xdr:cNvSpPr>
      </xdr:nvSpPr>
      <xdr:spPr bwMode="auto">
        <a:xfrm>
          <a:off x="9363075" y="4448175"/>
          <a:ext cx="2125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13</xdr:row>
      <xdr:rowOff>161925</xdr:rowOff>
    </xdr:from>
    <xdr:to>
      <xdr:col>41</xdr:col>
      <xdr:colOff>600075</xdr:colOff>
      <xdr:row>13</xdr:row>
      <xdr:rowOff>161925</xdr:rowOff>
    </xdr:to>
    <xdr:sp macro="" textlink="">
      <xdr:nvSpPr>
        <xdr:cNvPr id="9227" name="Line 23">
          <a:extLst>
            <a:ext uri="{FF2B5EF4-FFF2-40B4-BE49-F238E27FC236}">
              <a16:creationId xmlns="" xmlns:a16="http://schemas.microsoft.com/office/drawing/2014/main" id="{00000000-0008-0000-0100-00000B240000}"/>
            </a:ext>
          </a:extLst>
        </xdr:cNvPr>
        <xdr:cNvSpPr>
          <a:spLocks noChangeShapeType="1"/>
        </xdr:cNvSpPr>
      </xdr:nvSpPr>
      <xdr:spPr bwMode="auto">
        <a:xfrm>
          <a:off x="9372600" y="2762250"/>
          <a:ext cx="2125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458788</xdr:colOff>
      <xdr:row>17</xdr:row>
      <xdr:rowOff>84137</xdr:rowOff>
    </xdr:from>
    <xdr:to>
      <xdr:col>25</xdr:col>
      <xdr:colOff>42863</xdr:colOff>
      <xdr:row>39</xdr:row>
      <xdr:rowOff>122237</xdr:rowOff>
    </xdr:to>
    <xdr:graphicFrame macro="">
      <xdr:nvGraphicFramePr>
        <xdr:cNvPr id="3" name="Graf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458788</xdr:colOff>
      <xdr:row>40</xdr:row>
      <xdr:rowOff>71437</xdr:rowOff>
    </xdr:from>
    <xdr:to>
      <xdr:col>25</xdr:col>
      <xdr:colOff>42863</xdr:colOff>
      <xdr:row>62</xdr:row>
      <xdr:rowOff>109537</xdr:rowOff>
    </xdr:to>
    <xdr:graphicFrame macro="">
      <xdr:nvGraphicFramePr>
        <xdr:cNvPr id="5" name="Graf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242888</xdr:colOff>
      <xdr:row>17</xdr:row>
      <xdr:rowOff>58737</xdr:rowOff>
    </xdr:from>
    <xdr:to>
      <xdr:col>33</xdr:col>
      <xdr:colOff>496888</xdr:colOff>
      <xdr:row>39</xdr:row>
      <xdr:rowOff>96837</xdr:rowOff>
    </xdr:to>
    <xdr:graphicFrame macro="">
      <xdr:nvGraphicFramePr>
        <xdr:cNvPr id="6" name="Graf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242888</xdr:colOff>
      <xdr:row>40</xdr:row>
      <xdr:rowOff>46037</xdr:rowOff>
    </xdr:from>
    <xdr:to>
      <xdr:col>33</xdr:col>
      <xdr:colOff>496888</xdr:colOff>
      <xdr:row>62</xdr:row>
      <xdr:rowOff>84137</xdr:rowOff>
    </xdr:to>
    <xdr:graphicFrame macro="">
      <xdr:nvGraphicFramePr>
        <xdr:cNvPr id="7" name="Graf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611188</xdr:colOff>
      <xdr:row>17</xdr:row>
      <xdr:rowOff>58737</xdr:rowOff>
    </xdr:from>
    <xdr:to>
      <xdr:col>42</xdr:col>
      <xdr:colOff>306388</xdr:colOff>
      <xdr:row>39</xdr:row>
      <xdr:rowOff>96837</xdr:rowOff>
    </xdr:to>
    <xdr:graphicFrame macro="">
      <xdr:nvGraphicFramePr>
        <xdr:cNvPr id="8" name="Graf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15875</xdr:colOff>
      <xdr:row>40</xdr:row>
      <xdr:rowOff>69849</xdr:rowOff>
    </xdr:from>
    <xdr:to>
      <xdr:col>42</xdr:col>
      <xdr:colOff>330200</xdr:colOff>
      <xdr:row>62</xdr:row>
      <xdr:rowOff>107949</xdr:rowOff>
    </xdr:to>
    <xdr:graphicFrame macro="">
      <xdr:nvGraphicFramePr>
        <xdr:cNvPr id="9" name="Graf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42</xdr:col>
      <xdr:colOff>464004</xdr:colOff>
      <xdr:row>40</xdr:row>
      <xdr:rowOff>83457</xdr:rowOff>
    </xdr:from>
    <xdr:to>
      <xdr:col>51</xdr:col>
      <xdr:colOff>168729</xdr:colOff>
      <xdr:row>62</xdr:row>
      <xdr:rowOff>121557</xdr:rowOff>
    </xdr:to>
    <xdr:graphicFrame macro="">
      <xdr:nvGraphicFramePr>
        <xdr:cNvPr id="11" name="Graf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452891</xdr:colOff>
      <xdr:row>17</xdr:row>
      <xdr:rowOff>46716</xdr:rowOff>
    </xdr:from>
    <xdr:to>
      <xdr:col>51</xdr:col>
      <xdr:colOff>131763</xdr:colOff>
      <xdr:row>39</xdr:row>
      <xdr:rowOff>84816</xdr:rowOff>
    </xdr:to>
    <xdr:graphicFrame macro="">
      <xdr:nvGraphicFramePr>
        <xdr:cNvPr id="12" name="Graf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230188</xdr:colOff>
      <xdr:row>63</xdr:row>
      <xdr:rowOff>96837</xdr:rowOff>
    </xdr:from>
    <xdr:to>
      <xdr:col>20</xdr:col>
      <xdr:colOff>319088</xdr:colOff>
      <xdr:row>85</xdr:row>
      <xdr:rowOff>134937</xdr:rowOff>
    </xdr:to>
    <xdr:graphicFrame macro="">
      <xdr:nvGraphicFramePr>
        <xdr:cNvPr id="13" name="Graf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90488</xdr:colOff>
      <xdr:row>62</xdr:row>
      <xdr:rowOff>185737</xdr:rowOff>
    </xdr:from>
    <xdr:to>
      <xdr:col>29</xdr:col>
      <xdr:colOff>293688</xdr:colOff>
      <xdr:row>85</xdr:row>
      <xdr:rowOff>33337</xdr:rowOff>
    </xdr:to>
    <xdr:graphicFrame macro="">
      <xdr:nvGraphicFramePr>
        <xdr:cNvPr id="14" name="Graf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309562</xdr:colOff>
      <xdr:row>17</xdr:row>
      <xdr:rowOff>95250</xdr:rowOff>
    </xdr:from>
    <xdr:to>
      <xdr:col>16</xdr:col>
      <xdr:colOff>341312</xdr:colOff>
      <xdr:row>39</xdr:row>
      <xdr:rowOff>133350</xdr:rowOff>
    </xdr:to>
    <xdr:graphicFrame macro="">
      <xdr:nvGraphicFramePr>
        <xdr:cNvPr id="15" name="Graf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309562</xdr:colOff>
      <xdr:row>40</xdr:row>
      <xdr:rowOff>71438</xdr:rowOff>
    </xdr:from>
    <xdr:to>
      <xdr:col>16</xdr:col>
      <xdr:colOff>341312</xdr:colOff>
      <xdr:row>62</xdr:row>
      <xdr:rowOff>109538</xdr:rowOff>
    </xdr:to>
    <xdr:graphicFrame macro="">
      <xdr:nvGraphicFramePr>
        <xdr:cNvPr id="16" name="Graf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353786</xdr:colOff>
      <xdr:row>40</xdr:row>
      <xdr:rowOff>68037</xdr:rowOff>
    </xdr:from>
    <xdr:to>
      <xdr:col>8</xdr:col>
      <xdr:colOff>230415</xdr:colOff>
      <xdr:row>62</xdr:row>
      <xdr:rowOff>106137</xdr:rowOff>
    </xdr:to>
    <xdr:graphicFrame macro="">
      <xdr:nvGraphicFramePr>
        <xdr:cNvPr id="17" name="Graf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63</xdr:row>
      <xdr:rowOff>0</xdr:rowOff>
    </xdr:from>
    <xdr:to>
      <xdr:col>38</xdr:col>
      <xdr:colOff>298450</xdr:colOff>
      <xdr:row>85</xdr:row>
      <xdr:rowOff>38100</xdr:rowOff>
    </xdr:to>
    <xdr:graphicFrame macro="">
      <xdr:nvGraphicFramePr>
        <xdr:cNvPr id="19" name="Graf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0</xdr:colOff>
      <xdr:row>63</xdr:row>
      <xdr:rowOff>0</xdr:rowOff>
    </xdr:from>
    <xdr:to>
      <xdr:col>47</xdr:col>
      <xdr:colOff>284843</xdr:colOff>
      <xdr:row>85</xdr:row>
      <xdr:rowOff>38100</xdr:rowOff>
    </xdr:to>
    <xdr:graphicFrame macro="">
      <xdr:nvGraphicFramePr>
        <xdr:cNvPr id="20" name="Graf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86</xdr:row>
      <xdr:rowOff>0</xdr:rowOff>
    </xdr:from>
    <xdr:to>
      <xdr:col>38</xdr:col>
      <xdr:colOff>298450</xdr:colOff>
      <xdr:row>108</xdr:row>
      <xdr:rowOff>38100</xdr:rowOff>
    </xdr:to>
    <xdr:graphicFrame macro="">
      <xdr:nvGraphicFramePr>
        <xdr:cNvPr id="21" name="Graf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39</xdr:col>
      <xdr:colOff>0</xdr:colOff>
      <xdr:row>86</xdr:row>
      <xdr:rowOff>0</xdr:rowOff>
    </xdr:from>
    <xdr:to>
      <xdr:col>47</xdr:col>
      <xdr:colOff>284843</xdr:colOff>
      <xdr:row>108</xdr:row>
      <xdr:rowOff>38100</xdr:rowOff>
    </xdr:to>
    <xdr:graphicFrame macro="">
      <xdr:nvGraphicFramePr>
        <xdr:cNvPr id="22" name="Graf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48</xdr:col>
      <xdr:colOff>0</xdr:colOff>
      <xdr:row>86</xdr:row>
      <xdr:rowOff>0</xdr:rowOff>
    </xdr:from>
    <xdr:to>
      <xdr:col>56</xdr:col>
      <xdr:colOff>298450</xdr:colOff>
      <xdr:row>108</xdr:row>
      <xdr:rowOff>38100</xdr:rowOff>
    </xdr:to>
    <xdr:graphicFrame macro="">
      <xdr:nvGraphicFramePr>
        <xdr:cNvPr id="23" name="Graf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&#253;zkum/GACR_2016_prehrady/Les%20kralovstvi/clanek/XRF_LES%20KRALOVSTVI%20LK%201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ava-Light"/>
      <sheetName val="Morava-Medium"/>
      <sheetName val="Morava-Heavy"/>
      <sheetName val="Morava-Heaviest"/>
      <sheetName val="suma"/>
    </sheetNames>
    <sheetDataSet>
      <sheetData sheetId="0">
        <row r="1">
          <cell r="F1" t="str">
            <v xml:space="preserve">Al    </v>
          </cell>
          <cell r="H1" t="str">
            <v xml:space="preserve">Si     </v>
          </cell>
          <cell r="J1" t="str">
            <v xml:space="preserve">P    </v>
          </cell>
          <cell r="L1" t="str">
            <v xml:space="preserve">K     </v>
          </cell>
          <cell r="N1" t="str">
            <v xml:space="preserve">S     </v>
          </cell>
        </row>
      </sheetData>
      <sheetData sheetId="1">
        <row r="1">
          <cell r="F1" t="str">
            <v xml:space="preserve">Ti     </v>
          </cell>
          <cell r="H1" t="str">
            <v xml:space="preserve">V     </v>
          </cell>
          <cell r="J1" t="str">
            <v xml:space="preserve">Cr    </v>
          </cell>
          <cell r="L1" t="str">
            <v xml:space="preserve">K       </v>
          </cell>
          <cell r="N1" t="str">
            <v xml:space="preserve">Ca     </v>
          </cell>
          <cell r="P1" t="str">
            <v xml:space="preserve">Fe      </v>
          </cell>
          <cell r="R1" t="str">
            <v xml:space="preserve">Mn     </v>
          </cell>
        </row>
      </sheetData>
      <sheetData sheetId="2">
        <row r="1">
          <cell r="J1" t="str">
            <v xml:space="preserve">Cr    </v>
          </cell>
          <cell r="L1" t="str">
            <v xml:space="preserve">Mn     </v>
          </cell>
          <cell r="N1" t="str">
            <v xml:space="preserve">Ni    </v>
          </cell>
          <cell r="P1" t="str">
            <v xml:space="preserve">Cu    </v>
          </cell>
          <cell r="R1" t="str">
            <v xml:space="preserve">Zn     </v>
          </cell>
          <cell r="T1" t="str">
            <v xml:space="preserve">Fe      </v>
          </cell>
        </row>
      </sheetData>
      <sheetData sheetId="3">
        <row r="1">
          <cell r="F1" t="str">
            <v xml:space="preserve">Zr     </v>
          </cell>
          <cell r="H1" t="str">
            <v xml:space="preserve">Sr    </v>
          </cell>
          <cell r="J1" t="str">
            <v xml:space="preserve">Rb     </v>
          </cell>
          <cell r="L1" t="str">
            <v xml:space="preserve">Y     </v>
          </cell>
          <cell r="Z1" t="str">
            <v xml:space="preserve">Pb    </v>
          </cell>
          <cell r="AB1" t="str">
            <v xml:space="preserve">As    </v>
          </cell>
          <cell r="AD1" t="str">
            <v xml:space="preserve">Nb    </v>
          </cell>
          <cell r="AF1" t="str">
            <v xml:space="preserve">U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914"/>
  <sheetViews>
    <sheetView zoomScale="60" zoomScaleNormal="70" workbookViewId="0">
      <selection activeCell="H2" sqref="H2:K2"/>
    </sheetView>
  </sheetViews>
  <sheetFormatPr defaultRowHeight="15" x14ac:dyDescent="0.25"/>
  <cols>
    <col min="1" max="1" width="17.140625" style="1" customWidth="1"/>
    <col min="2" max="2" width="11" customWidth="1"/>
    <col min="3" max="4" width="23.5703125" customWidth="1"/>
  </cols>
  <sheetData>
    <row r="1" spans="1:68" ht="15.75" x14ac:dyDescent="0.25">
      <c r="A1" s="2" t="s">
        <v>161</v>
      </c>
      <c r="B1" s="3" t="s">
        <v>162</v>
      </c>
      <c r="C1" s="3" t="s">
        <v>163</v>
      </c>
      <c r="D1" s="3"/>
      <c r="F1" s="3"/>
      <c r="G1" s="3"/>
      <c r="H1" s="3" t="s">
        <v>26</v>
      </c>
      <c r="I1" s="4"/>
      <c r="J1" s="4"/>
      <c r="K1" s="4"/>
      <c r="L1" s="4"/>
      <c r="M1" s="111" t="s">
        <v>0</v>
      </c>
      <c r="N1" s="111"/>
      <c r="O1" s="111"/>
      <c r="P1" s="111"/>
      <c r="Q1" s="111"/>
      <c r="R1" s="111"/>
      <c r="S1" s="111"/>
      <c r="T1" s="112"/>
      <c r="U1" s="112"/>
      <c r="V1" s="112"/>
      <c r="W1" s="112"/>
      <c r="X1" s="112"/>
      <c r="Y1" s="112"/>
      <c r="Z1" s="3" t="s">
        <v>1</v>
      </c>
      <c r="AA1" s="3"/>
      <c r="AB1" s="3"/>
      <c r="AC1" s="3"/>
      <c r="AD1" s="3"/>
      <c r="AE1" s="3"/>
      <c r="AF1" s="3"/>
      <c r="AG1" s="3"/>
      <c r="AH1" s="6"/>
      <c r="AI1" s="6"/>
      <c r="AJ1" s="6"/>
      <c r="AK1" s="6"/>
      <c r="AL1" s="6"/>
      <c r="AM1" s="6"/>
      <c r="AN1" s="7"/>
      <c r="AO1" s="3"/>
      <c r="AP1" s="3"/>
      <c r="AQ1" s="3"/>
      <c r="AR1" s="3"/>
      <c r="AS1" s="3"/>
      <c r="AT1" s="3"/>
      <c r="AU1" s="3"/>
      <c r="AV1" s="3"/>
      <c r="AW1" s="3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5.6" x14ac:dyDescent="0.35">
      <c r="A2" s="2"/>
      <c r="B2" s="3"/>
      <c r="C2" s="14" t="s">
        <v>164</v>
      </c>
      <c r="D2" s="14"/>
      <c r="E2" s="12" t="s">
        <v>28</v>
      </c>
      <c r="F2" s="12"/>
      <c r="G2" s="12"/>
      <c r="H2" s="3" t="str">
        <f>'[1]Morava-Light'!F1</f>
        <v xml:space="preserve">Al    </v>
      </c>
      <c r="I2" s="3" t="str">
        <f>'[1]Morava-Light'!H1</f>
        <v xml:space="preserve">Si     </v>
      </c>
      <c r="J2" s="3" t="str">
        <f>'[1]Morava-Light'!J1</f>
        <v xml:space="preserve">P    </v>
      </c>
      <c r="K2" s="3" t="str">
        <f>'[1]Morava-Light'!L1</f>
        <v xml:space="preserve">K     </v>
      </c>
      <c r="L2" s="3" t="str">
        <f>'[1]Morava-Light'!N1</f>
        <v xml:space="preserve">S     </v>
      </c>
      <c r="M2" s="3" t="str">
        <f>'[1]Morava-Medium'!F1</f>
        <v xml:space="preserve">Ti     </v>
      </c>
      <c r="N2" s="3" t="str">
        <f>'[1]Morava-Medium'!H1</f>
        <v xml:space="preserve">V     </v>
      </c>
      <c r="O2" s="3" t="str">
        <f>'[1]Morava-Medium'!J1</f>
        <v xml:space="preserve">Cr    </v>
      </c>
      <c r="P2" s="3" t="str">
        <f>'[1]Morava-Medium'!L1</f>
        <v xml:space="preserve">K       </v>
      </c>
      <c r="Q2" s="3" t="str">
        <f>'[1]Morava-Medium'!N1</f>
        <v xml:space="preserve">Ca     </v>
      </c>
      <c r="R2" s="3" t="str">
        <f>'[1]Morava-Medium'!P1</f>
        <v xml:space="preserve">Fe      </v>
      </c>
      <c r="S2" s="3" t="str">
        <f>'[1]Morava-Medium'!R1</f>
        <v xml:space="preserve">Mn     </v>
      </c>
      <c r="T2" s="3" t="str">
        <f>'[1]Morava-Heavy'!J1</f>
        <v xml:space="preserve">Cr    </v>
      </c>
      <c r="U2" s="3" t="str">
        <f>'[1]Morava-Heavy'!L1</f>
        <v xml:space="preserve">Mn     </v>
      </c>
      <c r="V2" s="3" t="str">
        <f>'[1]Morava-Heavy'!N1</f>
        <v xml:space="preserve">Ni    </v>
      </c>
      <c r="W2" s="3" t="str">
        <f>'[1]Morava-Heavy'!P1</f>
        <v xml:space="preserve">Cu    </v>
      </c>
      <c r="X2" s="3" t="str">
        <f>'[1]Morava-Heavy'!R1</f>
        <v xml:space="preserve">Zn     </v>
      </c>
      <c r="Y2" s="3" t="str">
        <f>'[1]Morava-Heavy'!T1</f>
        <v xml:space="preserve">Fe      </v>
      </c>
      <c r="Z2" s="3" t="str">
        <f>'[1]Morava-Heaviest'!F1</f>
        <v xml:space="preserve">Zr     </v>
      </c>
      <c r="AA2" s="3" t="str">
        <f>'[1]Morava-Heaviest'!H1</f>
        <v xml:space="preserve">Sr    </v>
      </c>
      <c r="AB2" s="3" t="str">
        <f>'[1]Morava-Heaviest'!J1</f>
        <v xml:space="preserve">Rb     </v>
      </c>
      <c r="AC2" s="3" t="str">
        <f>'[1]Morava-Heaviest'!L1</f>
        <v xml:space="preserve">Y     </v>
      </c>
      <c r="AD2" s="3" t="str">
        <f>'[1]Morava-Heaviest'!Z1</f>
        <v xml:space="preserve">Pb    </v>
      </c>
      <c r="AE2" s="3" t="str">
        <f>'[1]Morava-Heaviest'!AB1</f>
        <v xml:space="preserve">As    </v>
      </c>
      <c r="AF2" s="3" t="str">
        <f>'[1]Morava-Heaviest'!AD1</f>
        <v xml:space="preserve">Nb    </v>
      </c>
      <c r="AG2" s="3" t="str">
        <f>'[1]Morava-Heaviest'!AF1</f>
        <v xml:space="preserve">U    </v>
      </c>
      <c r="AH2" s="6"/>
      <c r="AI2" s="6"/>
      <c r="AJ2" s="6"/>
      <c r="AK2" s="6"/>
      <c r="AL2" s="6"/>
      <c r="AM2" s="6"/>
      <c r="AN2" s="6"/>
      <c r="AO2" s="6"/>
      <c r="AP2" s="3"/>
      <c r="AQ2" s="3"/>
      <c r="AR2" s="3"/>
      <c r="AS2" s="3"/>
      <c r="AT2" s="3"/>
      <c r="AU2" s="3"/>
      <c r="AV2" s="3"/>
      <c r="AW2" s="3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</row>
    <row r="3" spans="1:68" ht="15.6" x14ac:dyDescent="0.35">
      <c r="A3" s="8" t="s">
        <v>89</v>
      </c>
      <c r="B3" s="4">
        <f>AVERAGE(27,28 )</f>
        <v>27.5</v>
      </c>
      <c r="C3" s="14">
        <v>1.3819999999999999</v>
      </c>
      <c r="D3" s="12"/>
      <c r="E3" s="12"/>
      <c r="F3" s="12"/>
      <c r="G3" s="12"/>
      <c r="H3" s="9">
        <v>20.225000000000001</v>
      </c>
      <c r="I3" s="9">
        <v>155.05099999999999</v>
      </c>
      <c r="J3" s="9">
        <v>1.9990000000000001</v>
      </c>
      <c r="K3" s="9">
        <v>33.095999999999997</v>
      </c>
      <c r="L3" s="9">
        <v>6.3529999999999998</v>
      </c>
      <c r="M3" s="9">
        <v>483.26900000000001</v>
      </c>
      <c r="N3" s="9">
        <v>24.548999999999999</v>
      </c>
      <c r="O3" s="9">
        <v>24.667000000000002</v>
      </c>
      <c r="P3" s="9">
        <v>1321.8119999999999</v>
      </c>
      <c r="Q3" s="9">
        <v>567.85500000000002</v>
      </c>
      <c r="R3" s="9">
        <v>3797.01</v>
      </c>
      <c r="S3" s="9">
        <v>83.933000000000007</v>
      </c>
      <c r="T3" s="9">
        <v>23.263999999999999</v>
      </c>
      <c r="U3" s="9">
        <v>68.444000000000003</v>
      </c>
      <c r="V3" s="9">
        <v>15.577999999999999</v>
      </c>
      <c r="W3" s="9">
        <v>15.375</v>
      </c>
      <c r="X3" s="9">
        <v>70.304000000000002</v>
      </c>
      <c r="Y3" s="9">
        <v>5792.3739999999998</v>
      </c>
      <c r="Z3" s="9">
        <v>194.55600000000001</v>
      </c>
      <c r="AA3" s="9">
        <v>80.102000000000004</v>
      </c>
      <c r="AB3" s="9">
        <v>90.090999999999994</v>
      </c>
      <c r="AC3" s="9">
        <v>58.845999999999997</v>
      </c>
      <c r="AD3" s="9">
        <v>15.537000000000001</v>
      </c>
      <c r="AE3" s="9">
        <v>1.5409999999999999</v>
      </c>
      <c r="AF3" s="9">
        <v>15.856999999999999</v>
      </c>
      <c r="AG3" s="9">
        <v>4.798</v>
      </c>
      <c r="AH3" s="10"/>
      <c r="AI3" s="10"/>
      <c r="AJ3" s="10"/>
      <c r="AK3" s="10"/>
      <c r="AL3" s="10"/>
      <c r="AM3" s="10"/>
      <c r="AN3" s="10"/>
      <c r="AO3" s="9"/>
      <c r="AP3" s="9"/>
      <c r="AQ3" s="9"/>
      <c r="AR3" s="9"/>
      <c r="AS3" s="9"/>
      <c r="AT3" s="9"/>
      <c r="AU3" s="9"/>
      <c r="AV3" s="9"/>
      <c r="AW3" s="9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</row>
    <row r="4" spans="1:68" ht="15.6" x14ac:dyDescent="0.35">
      <c r="A4" s="8" t="s">
        <v>92</v>
      </c>
      <c r="B4" s="4">
        <f>AVERAGE(28,29 )</f>
        <v>28.5</v>
      </c>
      <c r="C4" s="14">
        <f>C3+1.382</f>
        <v>2.7639999999999998</v>
      </c>
      <c r="D4" s="12"/>
      <c r="E4" s="12">
        <v>2.9660594463348389</v>
      </c>
      <c r="F4" s="12" t="s">
        <v>29</v>
      </c>
      <c r="G4" s="12"/>
      <c r="H4" s="9">
        <v>20.306999999999999</v>
      </c>
      <c r="I4" s="9">
        <v>150.125</v>
      </c>
      <c r="J4" s="9">
        <v>2.254</v>
      </c>
      <c r="K4" s="9">
        <v>33.399000000000001</v>
      </c>
      <c r="L4" s="9">
        <v>5.133</v>
      </c>
      <c r="M4" s="9">
        <v>498.07400000000001</v>
      </c>
      <c r="N4" s="9">
        <v>24.204000000000001</v>
      </c>
      <c r="O4" s="9">
        <v>26.413</v>
      </c>
      <c r="P4" s="9">
        <v>1329.53</v>
      </c>
      <c r="Q4" s="9">
        <v>561.49</v>
      </c>
      <c r="R4" s="9">
        <v>3858.7069999999999</v>
      </c>
      <c r="S4" s="9">
        <v>83.718000000000004</v>
      </c>
      <c r="T4" s="9">
        <v>23.434999999999999</v>
      </c>
      <c r="U4" s="9">
        <v>68.296000000000006</v>
      </c>
      <c r="V4" s="9">
        <v>16.18</v>
      </c>
      <c r="W4" s="9">
        <v>16.716000000000001</v>
      </c>
      <c r="X4" s="9">
        <v>64.593999999999994</v>
      </c>
      <c r="Y4" s="9">
        <v>5886.2439999999997</v>
      </c>
      <c r="Z4" s="9">
        <v>181.81</v>
      </c>
      <c r="AA4" s="9">
        <v>71.372</v>
      </c>
      <c r="AB4" s="9">
        <v>81.691000000000003</v>
      </c>
      <c r="AC4" s="9">
        <v>50.667999999999999</v>
      </c>
      <c r="AD4" s="9">
        <v>14.757</v>
      </c>
      <c r="AE4" s="9">
        <v>1.49</v>
      </c>
      <c r="AF4" s="9">
        <v>12.198</v>
      </c>
      <c r="AG4" s="9">
        <v>3.8010000000000002</v>
      </c>
      <c r="AH4" s="10"/>
      <c r="AI4" s="10"/>
      <c r="AJ4" s="10"/>
      <c r="AK4" s="10"/>
      <c r="AL4" s="10"/>
      <c r="AM4" s="10"/>
      <c r="AN4" s="10"/>
      <c r="AO4" s="9"/>
      <c r="AP4" s="9"/>
      <c r="AQ4" s="9"/>
      <c r="AR4" s="9"/>
      <c r="AS4" s="9"/>
      <c r="AT4" s="9"/>
      <c r="AU4" s="9"/>
      <c r="AV4" s="9"/>
      <c r="AW4" s="9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</row>
    <row r="5" spans="1:68" ht="15.6" x14ac:dyDescent="0.35">
      <c r="A5" s="8" t="s">
        <v>93</v>
      </c>
      <c r="B5" s="4">
        <f>AVERAGE(29,30 )</f>
        <v>29.5</v>
      </c>
      <c r="C5" s="14">
        <f>C4+1.382</f>
        <v>4.1459999999999999</v>
      </c>
      <c r="D5" s="12"/>
      <c r="E5" s="12">
        <v>4.1353460550308228</v>
      </c>
      <c r="F5" s="12" t="s">
        <v>29</v>
      </c>
      <c r="G5" s="12"/>
      <c r="H5" s="9">
        <v>19.609000000000002</v>
      </c>
      <c r="I5" s="9">
        <v>180.214</v>
      </c>
      <c r="J5" s="9">
        <v>2.6549999999999998</v>
      </c>
      <c r="K5" s="9">
        <v>30.599</v>
      </c>
      <c r="L5" s="9">
        <v>7.72</v>
      </c>
      <c r="M5" s="9">
        <v>400.71800000000002</v>
      </c>
      <c r="N5" s="9">
        <v>19.286000000000001</v>
      </c>
      <c r="O5" s="9">
        <v>24.19</v>
      </c>
      <c r="P5" s="9">
        <v>1181.6959999999999</v>
      </c>
      <c r="Q5" s="9">
        <v>667.19</v>
      </c>
      <c r="R5" s="9">
        <v>3209.5329999999999</v>
      </c>
      <c r="S5" s="9">
        <v>82.256</v>
      </c>
      <c r="T5" s="9">
        <v>20.062999999999999</v>
      </c>
      <c r="U5" s="9">
        <v>66.221999999999994</v>
      </c>
      <c r="V5" s="9">
        <v>15.589</v>
      </c>
      <c r="W5" s="9">
        <v>16.777999999999999</v>
      </c>
      <c r="X5" s="9">
        <v>97.075000000000003</v>
      </c>
      <c r="Y5" s="9">
        <v>4836.9350000000004</v>
      </c>
      <c r="Z5" s="9">
        <v>124.992</v>
      </c>
      <c r="AA5" s="9">
        <v>63.125</v>
      </c>
      <c r="AB5" s="9">
        <v>63.639000000000003</v>
      </c>
      <c r="AC5" s="9">
        <v>38.11</v>
      </c>
      <c r="AD5" s="9">
        <v>14.02</v>
      </c>
      <c r="AE5" s="9">
        <v>1.375</v>
      </c>
      <c r="AF5" s="9">
        <v>9.7379999999999995</v>
      </c>
      <c r="AG5" s="9">
        <v>3.6589999999999998</v>
      </c>
      <c r="AH5" s="10"/>
      <c r="AI5" s="10"/>
      <c r="AJ5" s="10"/>
      <c r="AK5" s="10"/>
      <c r="AL5" s="10"/>
      <c r="AM5" s="10"/>
      <c r="AN5" s="10"/>
      <c r="AO5" s="9"/>
      <c r="AP5" s="9"/>
      <c r="AQ5" s="9"/>
      <c r="AR5" s="9"/>
      <c r="AS5" s="9"/>
      <c r="AT5" s="9"/>
      <c r="AU5" s="9"/>
      <c r="AV5" s="9"/>
      <c r="AW5" s="9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</row>
    <row r="6" spans="1:68" ht="15.75" x14ac:dyDescent="0.25">
      <c r="A6" s="8" t="s">
        <v>94</v>
      </c>
      <c r="B6" s="4">
        <f>AVERAGE(30,31 )</f>
        <v>30.5</v>
      </c>
      <c r="C6" s="14">
        <f>C5+1.382</f>
        <v>5.5279999999999996</v>
      </c>
      <c r="D6" s="12"/>
      <c r="E6" s="12">
        <v>1.9500564932823181</v>
      </c>
      <c r="F6" s="12" t="s">
        <v>30</v>
      </c>
      <c r="G6" s="12"/>
      <c r="H6" s="9">
        <v>19.081</v>
      </c>
      <c r="I6" s="9">
        <v>177.1</v>
      </c>
      <c r="J6" s="9">
        <v>2.512</v>
      </c>
      <c r="K6" s="9">
        <v>28.942</v>
      </c>
      <c r="L6" s="9">
        <v>6.8250000000000002</v>
      </c>
      <c r="M6" s="9">
        <v>339.09699999999998</v>
      </c>
      <c r="N6" s="9">
        <v>17.141999999999999</v>
      </c>
      <c r="O6" s="9">
        <v>19.149999999999999</v>
      </c>
      <c r="P6" s="9">
        <v>1133.3620000000001</v>
      </c>
      <c r="Q6" s="9">
        <v>607.577</v>
      </c>
      <c r="R6" s="9">
        <v>2655.0070000000001</v>
      </c>
      <c r="S6" s="9">
        <v>58.505000000000003</v>
      </c>
      <c r="T6" s="9">
        <v>17.780999999999999</v>
      </c>
      <c r="U6" s="9">
        <v>44.375</v>
      </c>
      <c r="V6" s="9">
        <v>13.664999999999999</v>
      </c>
      <c r="W6" s="9">
        <v>15.38</v>
      </c>
      <c r="X6" s="9">
        <v>91.302999999999997</v>
      </c>
      <c r="Y6" s="9">
        <v>4038.502</v>
      </c>
      <c r="Z6" s="9">
        <v>124.22199999999999</v>
      </c>
      <c r="AA6" s="9">
        <v>69.67</v>
      </c>
      <c r="AB6" s="9">
        <v>65.013000000000005</v>
      </c>
      <c r="AC6" s="9">
        <v>44.286000000000001</v>
      </c>
      <c r="AD6" s="9">
        <v>12.964</v>
      </c>
      <c r="AE6" s="9">
        <v>1.1160000000000001</v>
      </c>
      <c r="AF6" s="9">
        <v>10.465</v>
      </c>
      <c r="AG6" s="9">
        <v>3.266</v>
      </c>
      <c r="AH6" s="10"/>
      <c r="AI6" s="10"/>
      <c r="AJ6" s="10"/>
      <c r="AK6" s="10"/>
      <c r="AL6" s="10"/>
      <c r="AM6" s="10"/>
      <c r="AN6" s="10"/>
      <c r="AO6" s="9"/>
      <c r="AP6" s="9"/>
      <c r="AQ6" s="9"/>
      <c r="AR6" s="9"/>
      <c r="AS6" s="9"/>
      <c r="AT6" s="9"/>
      <c r="AU6" s="9"/>
      <c r="AV6" s="9"/>
      <c r="AW6" s="9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</row>
    <row r="7" spans="1:68" ht="15.75" x14ac:dyDescent="0.25">
      <c r="A7" s="8" t="s">
        <v>95</v>
      </c>
      <c r="B7" s="4">
        <f>AVERAGE(31,32 )</f>
        <v>31.5</v>
      </c>
      <c r="C7" s="14">
        <f t="shared" ref="C7:C70" si="0">C6+1.382</f>
        <v>6.9099999999999993</v>
      </c>
      <c r="D7" s="12"/>
      <c r="E7" s="12">
        <v>1.5697759985923767</v>
      </c>
      <c r="F7" s="12" t="s">
        <v>30</v>
      </c>
      <c r="G7" s="12"/>
      <c r="H7" s="9">
        <v>19.57</v>
      </c>
      <c r="I7" s="9">
        <v>182.09</v>
      </c>
      <c r="J7" s="9">
        <v>2.117</v>
      </c>
      <c r="K7" s="9">
        <v>30.103999999999999</v>
      </c>
      <c r="L7" s="9">
        <v>6.3029999999999999</v>
      </c>
      <c r="M7" s="9">
        <v>380.06799999999998</v>
      </c>
      <c r="N7" s="9">
        <v>17.427</v>
      </c>
      <c r="O7" s="9">
        <v>24.178999999999998</v>
      </c>
      <c r="P7" s="9">
        <v>1199.3030000000001</v>
      </c>
      <c r="Q7" s="9">
        <v>602.94899999999996</v>
      </c>
      <c r="R7" s="9">
        <v>2934.9450000000002</v>
      </c>
      <c r="S7" s="9">
        <v>65.122</v>
      </c>
      <c r="T7" s="9">
        <v>19.771999999999998</v>
      </c>
      <c r="U7" s="9">
        <v>52.744</v>
      </c>
      <c r="V7" s="9">
        <v>14.06</v>
      </c>
      <c r="W7" s="9">
        <v>13.893000000000001</v>
      </c>
      <c r="X7" s="9">
        <v>82.423000000000002</v>
      </c>
      <c r="Y7" s="9">
        <v>4439.9250000000002</v>
      </c>
      <c r="Z7" s="9">
        <v>136.82300000000001</v>
      </c>
      <c r="AA7" s="9">
        <v>67.575000000000003</v>
      </c>
      <c r="AB7" s="9">
        <v>67.066000000000003</v>
      </c>
      <c r="AC7" s="9">
        <v>41.857999999999997</v>
      </c>
      <c r="AD7" s="9">
        <v>13.45</v>
      </c>
      <c r="AE7" s="9">
        <v>1.2330000000000001</v>
      </c>
      <c r="AF7" s="9">
        <v>10.467000000000001</v>
      </c>
      <c r="AG7" s="9">
        <v>3.6629999999999998</v>
      </c>
      <c r="AH7" s="10"/>
      <c r="AI7" s="10"/>
      <c r="AJ7" s="10"/>
      <c r="AK7" s="10"/>
      <c r="AL7" s="10"/>
      <c r="AM7" s="10"/>
      <c r="AN7" s="10"/>
      <c r="AO7" s="9"/>
      <c r="AP7" s="9"/>
      <c r="AQ7" s="9"/>
      <c r="AR7" s="9"/>
      <c r="AS7" s="9"/>
      <c r="AT7" s="9"/>
      <c r="AU7" s="9"/>
      <c r="AV7" s="9"/>
      <c r="AW7" s="9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</row>
    <row r="8" spans="1:68" ht="15.6" x14ac:dyDescent="0.35">
      <c r="A8" s="8" t="s">
        <v>96</v>
      </c>
      <c r="B8" s="4">
        <f>AVERAGE(32,33 )</f>
        <v>32.5</v>
      </c>
      <c r="C8" s="14">
        <f t="shared" si="0"/>
        <v>8.2919999999999998</v>
      </c>
      <c r="D8" s="12"/>
      <c r="E8" s="12">
        <v>1.7631590962409973</v>
      </c>
      <c r="F8" s="12" t="s">
        <v>29</v>
      </c>
      <c r="G8" s="12"/>
      <c r="H8" s="9">
        <v>17.792000000000002</v>
      </c>
      <c r="I8" s="9">
        <v>182.24700000000001</v>
      </c>
      <c r="J8" s="9">
        <v>2.044</v>
      </c>
      <c r="K8" s="9">
        <v>28.736000000000001</v>
      </c>
      <c r="L8" s="9">
        <v>6.907</v>
      </c>
      <c r="M8" s="9">
        <v>338.94499999999999</v>
      </c>
      <c r="N8" s="9">
        <v>13.121</v>
      </c>
      <c r="O8" s="9">
        <v>19.876999999999999</v>
      </c>
      <c r="P8" s="9">
        <v>1120.8779999999999</v>
      </c>
      <c r="Q8" s="9">
        <v>605.54</v>
      </c>
      <c r="R8" s="9">
        <v>2570.1790000000001</v>
      </c>
      <c r="S8" s="9">
        <v>51.371000000000002</v>
      </c>
      <c r="T8" s="9">
        <v>16.815999999999999</v>
      </c>
      <c r="U8" s="9">
        <v>40.975999999999999</v>
      </c>
      <c r="V8" s="9">
        <v>13.308</v>
      </c>
      <c r="W8" s="9">
        <v>13.04</v>
      </c>
      <c r="X8" s="9">
        <v>96.454999999999998</v>
      </c>
      <c r="Y8" s="9">
        <v>3896.1680000000001</v>
      </c>
      <c r="Z8" s="9">
        <v>173.654</v>
      </c>
      <c r="AA8" s="9">
        <v>90.031000000000006</v>
      </c>
      <c r="AB8" s="9">
        <v>82.269000000000005</v>
      </c>
      <c r="AC8" s="9">
        <v>62.002000000000002</v>
      </c>
      <c r="AD8" s="9">
        <v>13.835000000000001</v>
      </c>
      <c r="AE8" s="9">
        <v>1.351</v>
      </c>
      <c r="AF8" s="9">
        <v>10.942</v>
      </c>
      <c r="AG8" s="9">
        <v>4.7370000000000001</v>
      </c>
      <c r="AH8" s="10"/>
      <c r="AI8" s="10"/>
      <c r="AJ8" s="10"/>
      <c r="AK8" s="10"/>
      <c r="AL8" s="10"/>
      <c r="AM8" s="10"/>
      <c r="AN8" s="10"/>
      <c r="AO8" s="9"/>
      <c r="AP8" s="9"/>
      <c r="AQ8" s="9"/>
      <c r="AR8" s="9"/>
      <c r="AS8" s="9"/>
      <c r="AT8" s="9"/>
      <c r="AU8" s="9"/>
      <c r="AV8" s="9"/>
      <c r="AW8" s="9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</row>
    <row r="9" spans="1:68" ht="15.75" x14ac:dyDescent="0.25">
      <c r="A9" s="8" t="s">
        <v>97</v>
      </c>
      <c r="B9" s="4">
        <f>AVERAGE(33,34 )</f>
        <v>33.5</v>
      </c>
      <c r="C9" s="14">
        <f t="shared" si="0"/>
        <v>9.6739999999999995</v>
      </c>
      <c r="D9" s="12"/>
      <c r="E9" s="12">
        <v>3.8082447052001953</v>
      </c>
      <c r="F9" s="12" t="s">
        <v>30</v>
      </c>
      <c r="G9" s="12"/>
      <c r="H9" s="9">
        <v>18.004000000000001</v>
      </c>
      <c r="I9" s="9">
        <v>181.57599999999999</v>
      </c>
      <c r="J9" s="9">
        <v>2.3170000000000002</v>
      </c>
      <c r="K9" s="9">
        <v>27.591999999999999</v>
      </c>
      <c r="L9" s="9">
        <v>7.5620000000000003</v>
      </c>
      <c r="M9" s="9">
        <v>331.267</v>
      </c>
      <c r="N9" s="9">
        <v>15.269</v>
      </c>
      <c r="O9" s="9">
        <v>15.186</v>
      </c>
      <c r="P9" s="9">
        <v>1087.039</v>
      </c>
      <c r="Q9" s="9">
        <v>652.65</v>
      </c>
      <c r="R9" s="9">
        <v>2507.0039999999999</v>
      </c>
      <c r="S9" s="9">
        <v>53.122999999999998</v>
      </c>
      <c r="T9" s="9">
        <v>17.119</v>
      </c>
      <c r="U9" s="9">
        <v>40.515000000000001</v>
      </c>
      <c r="V9" s="9">
        <v>13.513</v>
      </c>
      <c r="W9" s="9">
        <v>13.624000000000001</v>
      </c>
      <c r="X9" s="9">
        <v>72.724000000000004</v>
      </c>
      <c r="Y9" s="9">
        <v>3829.6239999999998</v>
      </c>
      <c r="Z9" s="9">
        <v>144.863</v>
      </c>
      <c r="AA9" s="9">
        <v>92.46</v>
      </c>
      <c r="AB9" s="9">
        <v>83.096999999999994</v>
      </c>
      <c r="AC9" s="9">
        <v>59.749000000000002</v>
      </c>
      <c r="AD9" s="9">
        <v>14.67</v>
      </c>
      <c r="AE9" s="9">
        <v>1.1950000000000001</v>
      </c>
      <c r="AF9" s="9">
        <v>13.686999999999999</v>
      </c>
      <c r="AG9" s="9">
        <v>3.4830000000000001</v>
      </c>
      <c r="AH9" s="10"/>
      <c r="AI9" s="10"/>
      <c r="AJ9" s="10"/>
      <c r="AK9" s="10"/>
      <c r="AL9" s="10"/>
      <c r="AM9" s="10"/>
      <c r="AN9" s="10"/>
      <c r="AO9" s="9"/>
      <c r="AP9" s="9"/>
      <c r="AQ9" s="9"/>
      <c r="AR9" s="9"/>
      <c r="AS9" s="9"/>
      <c r="AT9" s="9"/>
      <c r="AU9" s="9"/>
      <c r="AV9" s="9"/>
      <c r="AW9" s="9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</row>
    <row r="10" spans="1:68" ht="15.75" x14ac:dyDescent="0.25">
      <c r="A10" s="8" t="s">
        <v>98</v>
      </c>
      <c r="B10" s="4">
        <f>AVERAGE(34,35 )</f>
        <v>34.5</v>
      </c>
      <c r="C10" s="14">
        <f t="shared" si="0"/>
        <v>11.055999999999999</v>
      </c>
      <c r="D10" s="12"/>
      <c r="E10" s="12">
        <v>2.5696990489959717</v>
      </c>
      <c r="F10" s="12" t="s">
        <v>30</v>
      </c>
      <c r="G10" s="12"/>
      <c r="H10" s="9">
        <v>20.751999999999999</v>
      </c>
      <c r="I10" s="9">
        <v>184.82</v>
      </c>
      <c r="J10" s="9">
        <v>2.46</v>
      </c>
      <c r="K10" s="9">
        <v>30.951000000000001</v>
      </c>
      <c r="L10" s="9">
        <v>7.226</v>
      </c>
      <c r="M10" s="9">
        <v>334.68700000000001</v>
      </c>
      <c r="N10" s="9">
        <v>17.582999999999998</v>
      </c>
      <c r="O10" s="9">
        <v>22.318000000000001</v>
      </c>
      <c r="P10" s="9">
        <v>1142.761</v>
      </c>
      <c r="Q10" s="9">
        <v>650.86599999999999</v>
      </c>
      <c r="R10" s="9">
        <v>2601.37</v>
      </c>
      <c r="S10" s="9">
        <v>53.902000000000001</v>
      </c>
      <c r="T10" s="9">
        <v>17.911000000000001</v>
      </c>
      <c r="U10" s="9">
        <v>41.268000000000001</v>
      </c>
      <c r="V10" s="9">
        <v>13.76</v>
      </c>
      <c r="W10" s="9">
        <v>13.923999999999999</v>
      </c>
      <c r="X10" s="9">
        <v>72.548000000000002</v>
      </c>
      <c r="Y10" s="9">
        <v>3949</v>
      </c>
      <c r="Z10" s="9">
        <v>180.755</v>
      </c>
      <c r="AA10" s="9">
        <v>97.400999999999996</v>
      </c>
      <c r="AB10" s="9">
        <v>89.290999999999997</v>
      </c>
      <c r="AC10" s="9">
        <v>69.102000000000004</v>
      </c>
      <c r="AD10" s="9">
        <v>13.936999999999999</v>
      </c>
      <c r="AE10" s="9">
        <v>1.3640000000000001</v>
      </c>
      <c r="AF10" s="9">
        <v>13.346</v>
      </c>
      <c r="AG10" s="9">
        <v>4.3250000000000002</v>
      </c>
      <c r="AH10" s="10"/>
      <c r="AI10" s="10"/>
      <c r="AJ10" s="10"/>
      <c r="AK10" s="10"/>
      <c r="AL10" s="10"/>
      <c r="AM10" s="10"/>
      <c r="AN10" s="10"/>
      <c r="AO10" s="9"/>
      <c r="AP10" s="9"/>
      <c r="AQ10" s="9"/>
      <c r="AR10" s="9"/>
      <c r="AS10" s="9"/>
      <c r="AT10" s="9"/>
      <c r="AU10" s="9"/>
      <c r="AV10" s="9"/>
      <c r="AW10" s="9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</row>
    <row r="11" spans="1:68" ht="15.6" x14ac:dyDescent="0.35">
      <c r="A11" s="8" t="s">
        <v>99</v>
      </c>
      <c r="B11" s="4">
        <f>AVERAGE(35,36 )</f>
        <v>35.5</v>
      </c>
      <c r="C11" s="14">
        <f t="shared" si="0"/>
        <v>12.437999999999999</v>
      </c>
      <c r="D11" s="12"/>
      <c r="E11" s="12">
        <v>1.5400790572166443</v>
      </c>
      <c r="F11" s="12" t="s">
        <v>29</v>
      </c>
      <c r="G11" s="12"/>
      <c r="H11" s="9">
        <v>19.215</v>
      </c>
      <c r="I11" s="9">
        <v>214.613</v>
      </c>
      <c r="J11" s="9">
        <v>2.16</v>
      </c>
      <c r="K11" s="9">
        <v>28.207000000000001</v>
      </c>
      <c r="L11" s="9">
        <v>5.891</v>
      </c>
      <c r="M11" s="9">
        <v>310.09800000000001</v>
      </c>
      <c r="N11" s="9">
        <v>15.135999999999999</v>
      </c>
      <c r="O11" s="9">
        <v>17.606999999999999</v>
      </c>
      <c r="P11" s="9">
        <v>1099.5640000000001</v>
      </c>
      <c r="Q11" s="9">
        <v>550.04300000000001</v>
      </c>
      <c r="R11" s="9">
        <v>2297.4059999999999</v>
      </c>
      <c r="S11" s="9">
        <v>45.506999999999998</v>
      </c>
      <c r="T11" s="9">
        <v>15.648</v>
      </c>
      <c r="U11" s="9">
        <v>32.076000000000001</v>
      </c>
      <c r="V11" s="9">
        <v>13.05</v>
      </c>
      <c r="W11" s="9">
        <v>10.705</v>
      </c>
      <c r="X11" s="9">
        <v>54.316000000000003</v>
      </c>
      <c r="Y11" s="9">
        <v>3437.5</v>
      </c>
      <c r="Z11" s="9">
        <v>133.608</v>
      </c>
      <c r="AA11" s="9">
        <v>81.641000000000005</v>
      </c>
      <c r="AB11" s="9">
        <v>72.210999999999999</v>
      </c>
      <c r="AC11" s="9">
        <v>50.875999999999998</v>
      </c>
      <c r="AD11" s="9">
        <v>11.845000000000001</v>
      </c>
      <c r="AE11" s="9">
        <v>0.93200000000000005</v>
      </c>
      <c r="AF11" s="9">
        <v>10.74</v>
      </c>
      <c r="AG11" s="9">
        <v>3.84</v>
      </c>
      <c r="AH11" s="10"/>
      <c r="AI11" s="10"/>
      <c r="AJ11" s="10"/>
      <c r="AK11" s="10"/>
      <c r="AL11" s="10"/>
      <c r="AM11" s="10"/>
      <c r="AN11" s="10"/>
      <c r="AO11" s="9"/>
      <c r="AP11" s="9"/>
      <c r="AQ11" s="9"/>
      <c r="AR11" s="9"/>
      <c r="AS11" s="9"/>
      <c r="AT11" s="9"/>
      <c r="AU11" s="9"/>
      <c r="AV11" s="9"/>
      <c r="AW11" s="9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</row>
    <row r="12" spans="1:68" ht="15.75" x14ac:dyDescent="0.25">
      <c r="A12" s="8" t="s">
        <v>100</v>
      </c>
      <c r="B12" s="4">
        <f>AVERAGE(36,37 )</f>
        <v>36.5</v>
      </c>
      <c r="C12" s="14">
        <f t="shared" si="0"/>
        <v>13.819999999999999</v>
      </c>
      <c r="D12" s="12"/>
      <c r="E12" s="12">
        <v>0.98606278498967492</v>
      </c>
      <c r="F12" s="12" t="s">
        <v>30</v>
      </c>
      <c r="G12" s="12"/>
      <c r="H12" s="9">
        <v>18.370999999999999</v>
      </c>
      <c r="I12" s="9">
        <v>184.11099999999999</v>
      </c>
      <c r="J12" s="9">
        <v>2.3690000000000002</v>
      </c>
      <c r="K12" s="9">
        <v>28.181999999999999</v>
      </c>
      <c r="L12" s="9">
        <v>6.7789999999999999</v>
      </c>
      <c r="M12" s="9">
        <v>320.798</v>
      </c>
      <c r="N12" s="9">
        <v>16.041</v>
      </c>
      <c r="O12" s="9">
        <v>21.143999999999998</v>
      </c>
      <c r="P12" s="9">
        <v>1129.5429999999999</v>
      </c>
      <c r="Q12" s="9">
        <v>576.93200000000002</v>
      </c>
      <c r="R12" s="9">
        <v>2385.6509999999998</v>
      </c>
      <c r="S12" s="9">
        <v>43.777999999999999</v>
      </c>
      <c r="T12" s="9">
        <v>16.890999999999998</v>
      </c>
      <c r="U12" s="9">
        <v>35.164999999999999</v>
      </c>
      <c r="V12" s="9">
        <v>12.327</v>
      </c>
      <c r="W12" s="9">
        <v>12.151999999999999</v>
      </c>
      <c r="X12" s="9">
        <v>113.089</v>
      </c>
      <c r="Y12" s="9">
        <v>3622.5349999999999</v>
      </c>
      <c r="Z12" s="9">
        <v>134.28299999999999</v>
      </c>
      <c r="AA12" s="9">
        <v>81.567999999999998</v>
      </c>
      <c r="AB12" s="9">
        <v>74.453999999999994</v>
      </c>
      <c r="AC12" s="9">
        <v>51.325000000000003</v>
      </c>
      <c r="AD12" s="9">
        <v>13.13</v>
      </c>
      <c r="AE12" s="9">
        <v>1.18</v>
      </c>
      <c r="AF12" s="9">
        <v>9.7230000000000008</v>
      </c>
      <c r="AG12" s="9">
        <v>4.5549999999999997</v>
      </c>
      <c r="AH12" s="10"/>
      <c r="AI12" s="10"/>
      <c r="AJ12" s="10"/>
      <c r="AK12" s="10"/>
      <c r="AL12" s="10"/>
      <c r="AM12" s="10"/>
      <c r="AN12" s="10"/>
      <c r="AO12" s="9"/>
      <c r="AP12" s="9"/>
      <c r="AQ12" s="9"/>
      <c r="AR12" s="9"/>
      <c r="AS12" s="9"/>
      <c r="AT12" s="9"/>
      <c r="AU12" s="9"/>
      <c r="AV12" s="9"/>
      <c r="AW12" s="9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</row>
    <row r="13" spans="1:68" ht="15.6" x14ac:dyDescent="0.35">
      <c r="A13" s="8" t="s">
        <v>101</v>
      </c>
      <c r="B13" s="4">
        <f>AVERAGE(37,38 )</f>
        <v>37.5</v>
      </c>
      <c r="C13" s="14">
        <f t="shared" si="0"/>
        <v>15.201999999999998</v>
      </c>
      <c r="D13" s="12"/>
      <c r="E13" s="12">
        <v>1.9170695940653484</v>
      </c>
      <c r="F13" s="12" t="s">
        <v>29</v>
      </c>
      <c r="G13" s="12"/>
      <c r="H13" s="9">
        <v>19.431999999999999</v>
      </c>
      <c r="I13" s="9">
        <v>180.874</v>
      </c>
      <c r="J13" s="9">
        <v>2.036</v>
      </c>
      <c r="K13" s="9">
        <v>28.222999999999999</v>
      </c>
      <c r="L13" s="9">
        <v>6.7530000000000001</v>
      </c>
      <c r="M13" s="9">
        <v>314.63</v>
      </c>
      <c r="N13" s="9">
        <v>13.718</v>
      </c>
      <c r="O13" s="9">
        <v>23.065999999999999</v>
      </c>
      <c r="P13" s="9">
        <v>1118.423</v>
      </c>
      <c r="Q13" s="9">
        <v>637.39</v>
      </c>
      <c r="R13" s="9">
        <v>2409.9839999999999</v>
      </c>
      <c r="S13" s="9">
        <v>53.332999999999998</v>
      </c>
      <c r="T13" s="9">
        <v>17.568000000000001</v>
      </c>
      <c r="U13" s="9">
        <v>37.399000000000001</v>
      </c>
      <c r="V13" s="9">
        <v>13.175000000000001</v>
      </c>
      <c r="W13" s="9">
        <v>14.183999999999999</v>
      </c>
      <c r="X13" s="9">
        <v>65.724999999999994</v>
      </c>
      <c r="Y13" s="9">
        <v>3653.3180000000002</v>
      </c>
      <c r="Z13" s="9">
        <v>263.42500000000001</v>
      </c>
      <c r="AA13" s="9">
        <v>94.64</v>
      </c>
      <c r="AB13" s="9">
        <v>83.241</v>
      </c>
      <c r="AC13" s="9">
        <v>67.802999999999997</v>
      </c>
      <c r="AD13" s="9">
        <v>16.084</v>
      </c>
      <c r="AE13" s="9">
        <v>1.1839999999999999</v>
      </c>
      <c r="AF13" s="9">
        <v>12.526</v>
      </c>
      <c r="AG13" s="9">
        <v>4.2839999999999998</v>
      </c>
      <c r="AH13" s="10"/>
      <c r="AI13" s="10"/>
      <c r="AJ13" s="10"/>
      <c r="AK13" s="10"/>
      <c r="AL13" s="10"/>
      <c r="AM13" s="10"/>
      <c r="AN13" s="10"/>
      <c r="AO13" s="9"/>
      <c r="AP13" s="9"/>
      <c r="AQ13" s="9"/>
      <c r="AR13" s="9"/>
      <c r="AS13" s="9"/>
      <c r="AT13" s="9"/>
      <c r="AU13" s="9"/>
      <c r="AV13" s="9"/>
      <c r="AW13" s="9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</row>
    <row r="14" spans="1:68" ht="15.6" x14ac:dyDescent="0.35">
      <c r="A14" s="8" t="s">
        <v>102</v>
      </c>
      <c r="B14" s="4">
        <f>AVERAGE(38,39 )</f>
        <v>38.5</v>
      </c>
      <c r="C14" s="14">
        <f t="shared" si="0"/>
        <v>16.584</v>
      </c>
      <c r="D14" s="12"/>
      <c r="E14" s="12"/>
      <c r="F14" s="12"/>
      <c r="G14" s="12"/>
      <c r="H14" s="9">
        <v>20.416</v>
      </c>
      <c r="I14" s="9">
        <v>177.43899999999999</v>
      </c>
      <c r="J14" s="9">
        <v>2.573</v>
      </c>
      <c r="K14" s="9">
        <v>29.841999999999999</v>
      </c>
      <c r="L14" s="9">
        <v>7.3979999999999997</v>
      </c>
      <c r="M14" s="9">
        <v>352.57499999999999</v>
      </c>
      <c r="N14" s="9">
        <v>18.544</v>
      </c>
      <c r="O14" s="9">
        <v>17.542999999999999</v>
      </c>
      <c r="P14" s="9">
        <v>1179.346</v>
      </c>
      <c r="Q14" s="9">
        <v>664.10400000000004</v>
      </c>
      <c r="R14" s="9">
        <v>2790.6370000000002</v>
      </c>
      <c r="S14" s="9">
        <v>61.518999999999998</v>
      </c>
      <c r="T14" s="9">
        <v>16.434999999999999</v>
      </c>
      <c r="U14" s="9">
        <v>44.482999999999997</v>
      </c>
      <c r="V14" s="9">
        <v>13.898999999999999</v>
      </c>
      <c r="W14" s="9">
        <v>15.743</v>
      </c>
      <c r="X14" s="9">
        <v>78.872</v>
      </c>
      <c r="Y14" s="9">
        <v>4259.3890000000001</v>
      </c>
      <c r="Z14" s="9">
        <v>180.428</v>
      </c>
      <c r="AA14" s="9">
        <v>91.4</v>
      </c>
      <c r="AB14" s="9">
        <v>85.302999999999997</v>
      </c>
      <c r="AC14" s="9">
        <v>60.945999999999998</v>
      </c>
      <c r="AD14" s="9">
        <v>15.429</v>
      </c>
      <c r="AE14" s="9">
        <v>1.302</v>
      </c>
      <c r="AF14" s="9">
        <v>13.066000000000001</v>
      </c>
      <c r="AG14" s="9">
        <v>4.32</v>
      </c>
      <c r="AH14" s="10"/>
      <c r="AI14" s="10"/>
      <c r="AJ14" s="10"/>
      <c r="AK14" s="10"/>
      <c r="AL14" s="10"/>
      <c r="AM14" s="10"/>
      <c r="AN14" s="10"/>
      <c r="AO14" s="9"/>
      <c r="AP14" s="9"/>
      <c r="AQ14" s="9"/>
      <c r="AR14" s="9"/>
      <c r="AS14" s="9"/>
      <c r="AT14" s="9"/>
      <c r="AU14" s="9"/>
      <c r="AV14" s="9"/>
      <c r="AW14" s="9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</row>
    <row r="15" spans="1:68" ht="15.6" x14ac:dyDescent="0.35">
      <c r="A15" s="8" t="s">
        <v>103</v>
      </c>
      <c r="B15" s="4">
        <f>AVERAGE(39,40 )</f>
        <v>39.5</v>
      </c>
      <c r="C15" s="14">
        <f t="shared" si="0"/>
        <v>17.966000000000001</v>
      </c>
      <c r="D15" s="12"/>
      <c r="E15" s="12">
        <v>2.4081223011016846</v>
      </c>
      <c r="F15" s="12" t="s">
        <v>29</v>
      </c>
      <c r="G15" s="12"/>
      <c r="H15" s="9">
        <v>19.986000000000001</v>
      </c>
      <c r="I15" s="9">
        <v>187.15600000000001</v>
      </c>
      <c r="J15" s="9">
        <v>1.998</v>
      </c>
      <c r="K15" s="9">
        <v>30.748000000000001</v>
      </c>
      <c r="L15" s="9">
        <v>7.0460000000000003</v>
      </c>
      <c r="M15" s="9">
        <v>341.7</v>
      </c>
      <c r="N15" s="9">
        <v>19.187000000000001</v>
      </c>
      <c r="O15" s="9">
        <v>20.966000000000001</v>
      </c>
      <c r="P15" s="9">
        <v>1154.6579999999999</v>
      </c>
      <c r="Q15" s="9">
        <v>617.846</v>
      </c>
      <c r="R15" s="9">
        <v>2688.3449999999998</v>
      </c>
      <c r="S15" s="9">
        <v>57.034999999999997</v>
      </c>
      <c r="T15" s="9">
        <v>17.878</v>
      </c>
      <c r="U15" s="9">
        <v>42.420999999999999</v>
      </c>
      <c r="V15" s="9">
        <v>14.07</v>
      </c>
      <c r="W15" s="9">
        <v>15.238</v>
      </c>
      <c r="X15" s="9">
        <v>75.954999999999998</v>
      </c>
      <c r="Y15" s="9">
        <v>4069.5790000000002</v>
      </c>
      <c r="Z15" s="9">
        <v>203.953</v>
      </c>
      <c r="AA15" s="9">
        <v>90.165000000000006</v>
      </c>
      <c r="AB15" s="9">
        <v>81.099999999999994</v>
      </c>
      <c r="AC15" s="9">
        <v>62.853999999999999</v>
      </c>
      <c r="AD15" s="9">
        <v>15.544</v>
      </c>
      <c r="AE15" s="9">
        <v>1.3009999999999999</v>
      </c>
      <c r="AF15" s="9">
        <v>12.827</v>
      </c>
      <c r="AG15" s="9">
        <v>3.915</v>
      </c>
      <c r="AH15" s="10"/>
      <c r="AI15" s="10"/>
      <c r="AJ15" s="10"/>
      <c r="AK15" s="10"/>
      <c r="AL15" s="10"/>
      <c r="AM15" s="10"/>
      <c r="AN15" s="10"/>
      <c r="AO15" s="9"/>
      <c r="AP15" s="9"/>
      <c r="AQ15" s="9"/>
      <c r="AR15" s="9"/>
      <c r="AS15" s="9"/>
      <c r="AT15" s="9"/>
      <c r="AU15" s="9"/>
      <c r="AV15" s="9"/>
      <c r="AW15" s="9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</row>
    <row r="16" spans="1:68" ht="15.6" x14ac:dyDescent="0.35">
      <c r="A16" s="8" t="s">
        <v>104</v>
      </c>
      <c r="B16" s="4">
        <f>AVERAGE(40,41 )</f>
        <v>40.5</v>
      </c>
      <c r="C16" s="14">
        <f t="shared" si="0"/>
        <v>19.348000000000003</v>
      </c>
      <c r="D16" s="12"/>
      <c r="E16" s="12">
        <v>4.7703394889831543</v>
      </c>
      <c r="F16" s="12" t="s">
        <v>29</v>
      </c>
      <c r="G16" s="12"/>
      <c r="H16" s="9">
        <v>20.076000000000001</v>
      </c>
      <c r="I16" s="9">
        <v>177.09800000000001</v>
      </c>
      <c r="J16" s="9">
        <v>2.9239999999999999</v>
      </c>
      <c r="K16" s="9">
        <v>30.425999999999998</v>
      </c>
      <c r="L16" s="9">
        <v>7.8120000000000003</v>
      </c>
      <c r="M16" s="9">
        <v>424.32400000000001</v>
      </c>
      <c r="N16" s="9">
        <v>26.085999999999999</v>
      </c>
      <c r="O16" s="9">
        <v>23.216999999999999</v>
      </c>
      <c r="P16" s="9">
        <v>1158.1849999999999</v>
      </c>
      <c r="Q16" s="9">
        <v>698.68799999999999</v>
      </c>
      <c r="R16" s="9">
        <v>3278.5189999999998</v>
      </c>
      <c r="S16" s="9">
        <v>68.741</v>
      </c>
      <c r="T16" s="9">
        <v>20.724</v>
      </c>
      <c r="U16" s="9">
        <v>56.414999999999999</v>
      </c>
      <c r="V16" s="9">
        <v>14.651999999999999</v>
      </c>
      <c r="W16" s="9">
        <v>16.8</v>
      </c>
      <c r="X16" s="9">
        <v>84.674000000000007</v>
      </c>
      <c r="Y16" s="9">
        <v>4960.3680000000004</v>
      </c>
      <c r="Z16" s="9">
        <v>176.74799999999999</v>
      </c>
      <c r="AA16" s="9">
        <v>74.379000000000005</v>
      </c>
      <c r="AB16" s="9">
        <v>71.646000000000001</v>
      </c>
      <c r="AC16" s="9">
        <v>50.006</v>
      </c>
      <c r="AD16" s="9">
        <v>14.143000000000001</v>
      </c>
      <c r="AE16" s="9">
        <v>1.4259999999999999</v>
      </c>
      <c r="AF16" s="9">
        <v>10.95</v>
      </c>
      <c r="AG16" s="9">
        <v>4.2309999999999999</v>
      </c>
      <c r="AH16" s="10"/>
      <c r="AI16" s="10"/>
      <c r="AJ16" s="10"/>
      <c r="AK16" s="10"/>
      <c r="AL16" s="10"/>
      <c r="AM16" s="10"/>
      <c r="AN16" s="10"/>
      <c r="AO16" s="9"/>
      <c r="AP16" s="9"/>
      <c r="AQ16" s="9"/>
      <c r="AR16" s="9"/>
      <c r="AS16" s="9"/>
      <c r="AT16" s="9"/>
      <c r="AU16" s="9"/>
      <c r="AV16" s="9"/>
      <c r="AW16" s="9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</row>
    <row r="17" spans="1:68" ht="15.6" x14ac:dyDescent="0.35">
      <c r="A17" s="8" t="s">
        <v>105</v>
      </c>
      <c r="B17" s="4">
        <f>AVERAGE(41,42 )</f>
        <v>41.5</v>
      </c>
      <c r="C17" s="14">
        <f t="shared" si="0"/>
        <v>20.730000000000004</v>
      </c>
      <c r="D17" s="12"/>
      <c r="E17" s="12">
        <v>4.486793041229248</v>
      </c>
      <c r="F17" s="12" t="s">
        <v>29</v>
      </c>
      <c r="G17" s="12"/>
      <c r="H17" s="9">
        <v>18.411000000000001</v>
      </c>
      <c r="I17" s="9">
        <v>157.35300000000001</v>
      </c>
      <c r="J17" s="9">
        <v>2.3410000000000002</v>
      </c>
      <c r="K17" s="9">
        <v>29.55</v>
      </c>
      <c r="L17" s="9">
        <v>7.9489999999999998</v>
      </c>
      <c r="M17" s="9">
        <v>415.09699999999998</v>
      </c>
      <c r="N17" s="9">
        <v>22.962</v>
      </c>
      <c r="O17" s="9">
        <v>24.574999999999999</v>
      </c>
      <c r="P17" s="9">
        <v>1180.1120000000001</v>
      </c>
      <c r="Q17" s="9">
        <v>667.41200000000003</v>
      </c>
      <c r="R17" s="9">
        <v>3305.3130000000001</v>
      </c>
      <c r="S17" s="9">
        <v>66.192999999999998</v>
      </c>
      <c r="T17" s="9">
        <v>20.085999999999999</v>
      </c>
      <c r="U17" s="9">
        <v>52.652000000000001</v>
      </c>
      <c r="V17" s="9">
        <v>15.186</v>
      </c>
      <c r="W17" s="9">
        <v>17.550999999999998</v>
      </c>
      <c r="X17" s="9">
        <v>94.924999999999997</v>
      </c>
      <c r="Y17" s="9">
        <v>5016.0780000000004</v>
      </c>
      <c r="Z17" s="9">
        <v>166.12299999999999</v>
      </c>
      <c r="AA17" s="9">
        <v>73.585999999999999</v>
      </c>
      <c r="AB17" s="9">
        <v>72.757000000000005</v>
      </c>
      <c r="AC17" s="9">
        <v>48.607999999999997</v>
      </c>
      <c r="AD17" s="9">
        <v>14.478999999999999</v>
      </c>
      <c r="AE17" s="9">
        <v>1.41</v>
      </c>
      <c r="AF17" s="9">
        <v>10.115</v>
      </c>
      <c r="AG17" s="9">
        <v>4.2409999999999997</v>
      </c>
      <c r="AH17" s="10"/>
      <c r="AI17" s="10"/>
      <c r="AJ17" s="10"/>
      <c r="AK17" s="10"/>
      <c r="AL17" s="10"/>
      <c r="AM17" s="10"/>
      <c r="AN17" s="10"/>
      <c r="AO17" s="9"/>
      <c r="AP17" s="9"/>
      <c r="AQ17" s="9"/>
      <c r="AR17" s="9"/>
      <c r="AS17" s="9"/>
      <c r="AT17" s="9"/>
      <c r="AU17" s="9"/>
      <c r="AV17" s="9"/>
      <c r="AW17" s="9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</row>
    <row r="18" spans="1:68" ht="15.6" x14ac:dyDescent="0.35">
      <c r="A18" s="8" t="s">
        <v>106</v>
      </c>
      <c r="B18" s="4">
        <f>AVERAGE(42,43 )</f>
        <v>42.5</v>
      </c>
      <c r="C18" s="14">
        <f t="shared" si="0"/>
        <v>22.112000000000005</v>
      </c>
      <c r="D18" s="12"/>
      <c r="E18" s="12">
        <v>4.8029911518096924</v>
      </c>
      <c r="F18" s="12" t="s">
        <v>29</v>
      </c>
      <c r="G18" s="12"/>
      <c r="H18" s="9">
        <v>17.797999999999998</v>
      </c>
      <c r="I18" s="9">
        <v>152.77000000000001</v>
      </c>
      <c r="J18" s="9">
        <v>2.3919999999999999</v>
      </c>
      <c r="K18" s="9">
        <v>29.606999999999999</v>
      </c>
      <c r="L18" s="9">
        <v>7.0739999999999998</v>
      </c>
      <c r="M18" s="9">
        <v>407.20100000000002</v>
      </c>
      <c r="N18" s="9">
        <v>20.007000000000001</v>
      </c>
      <c r="O18" s="9">
        <v>21.379000000000001</v>
      </c>
      <c r="P18" s="9">
        <v>1161.096</v>
      </c>
      <c r="Q18" s="9">
        <v>674.37</v>
      </c>
      <c r="R18" s="9">
        <v>3254.8679999999999</v>
      </c>
      <c r="S18" s="9">
        <v>72.617000000000004</v>
      </c>
      <c r="T18" s="9">
        <v>21.184999999999999</v>
      </c>
      <c r="U18" s="9">
        <v>56.436</v>
      </c>
      <c r="V18" s="9">
        <v>15.164</v>
      </c>
      <c r="W18" s="9">
        <v>17.433</v>
      </c>
      <c r="X18" s="9">
        <v>91.533000000000001</v>
      </c>
      <c r="Y18" s="9">
        <v>4964.7700000000004</v>
      </c>
      <c r="Z18" s="9">
        <v>202.822</v>
      </c>
      <c r="AA18" s="9">
        <v>83.444000000000003</v>
      </c>
      <c r="AB18" s="9">
        <v>80.180000000000007</v>
      </c>
      <c r="AC18" s="9">
        <v>58.018000000000001</v>
      </c>
      <c r="AD18" s="9">
        <v>15.497999999999999</v>
      </c>
      <c r="AE18" s="9">
        <v>1.5069999999999999</v>
      </c>
      <c r="AF18" s="9">
        <v>12.837999999999999</v>
      </c>
      <c r="AG18" s="9">
        <v>3.4510000000000001</v>
      </c>
      <c r="AH18" s="10"/>
      <c r="AI18" s="10"/>
      <c r="AJ18" s="10"/>
      <c r="AK18" s="10"/>
      <c r="AL18" s="10"/>
      <c r="AM18" s="10"/>
      <c r="AN18" s="10"/>
      <c r="AO18" s="9"/>
      <c r="AP18" s="9"/>
      <c r="AQ18" s="9"/>
      <c r="AR18" s="9"/>
      <c r="AS18" s="9"/>
      <c r="AT18" s="9"/>
      <c r="AU18" s="9"/>
      <c r="AV18" s="9"/>
      <c r="AW18" s="9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</row>
    <row r="19" spans="1:68" ht="15.6" x14ac:dyDescent="0.35">
      <c r="A19" s="8" t="s">
        <v>107</v>
      </c>
      <c r="B19" s="4">
        <f>AVERAGE(43,44 )</f>
        <v>43.5</v>
      </c>
      <c r="C19" s="14">
        <f t="shared" si="0"/>
        <v>23.494000000000007</v>
      </c>
      <c r="D19" s="12"/>
      <c r="E19" s="12"/>
      <c r="F19" s="12"/>
      <c r="G19" s="12"/>
      <c r="H19" s="9">
        <v>18.547999999999998</v>
      </c>
      <c r="I19" s="9">
        <v>169.405</v>
      </c>
      <c r="J19" s="9">
        <v>2.5550000000000002</v>
      </c>
      <c r="K19" s="9">
        <v>30.004999999999999</v>
      </c>
      <c r="L19" s="9">
        <v>7.81</v>
      </c>
      <c r="M19" s="9">
        <v>420.23500000000001</v>
      </c>
      <c r="N19" s="9">
        <v>18.928000000000001</v>
      </c>
      <c r="O19" s="9">
        <v>24.263999999999999</v>
      </c>
      <c r="P19" s="9">
        <v>1157.8150000000001</v>
      </c>
      <c r="Q19" s="9">
        <v>658.37400000000002</v>
      </c>
      <c r="R19" s="9">
        <v>3212.1239999999998</v>
      </c>
      <c r="S19" s="9">
        <v>65.195999999999998</v>
      </c>
      <c r="T19" s="9">
        <v>21.39</v>
      </c>
      <c r="U19" s="9">
        <v>52.890999999999998</v>
      </c>
      <c r="V19" s="9">
        <v>15.114000000000001</v>
      </c>
      <c r="W19" s="9">
        <v>18.149000000000001</v>
      </c>
      <c r="X19" s="9">
        <v>88.623000000000005</v>
      </c>
      <c r="Y19" s="9">
        <v>4851.7920000000004</v>
      </c>
      <c r="Z19" s="9">
        <v>175.655</v>
      </c>
      <c r="AA19" s="9">
        <v>71.322000000000003</v>
      </c>
      <c r="AB19" s="9">
        <v>70.174000000000007</v>
      </c>
      <c r="AC19" s="9">
        <v>47.281999999999996</v>
      </c>
      <c r="AD19" s="9">
        <v>14.577999999999999</v>
      </c>
      <c r="AE19" s="9">
        <v>1.413</v>
      </c>
      <c r="AF19" s="9">
        <v>10.68</v>
      </c>
      <c r="AG19" s="9">
        <v>4.0819999999999999</v>
      </c>
      <c r="AH19" s="10"/>
      <c r="AI19" s="10"/>
      <c r="AJ19" s="10"/>
      <c r="AK19" s="10"/>
      <c r="AL19" s="10"/>
      <c r="AM19" s="10"/>
      <c r="AN19" s="10"/>
      <c r="AO19" s="9"/>
      <c r="AP19" s="9"/>
      <c r="AQ19" s="9"/>
      <c r="AR19" s="9"/>
      <c r="AS19" s="9"/>
      <c r="AT19" s="9"/>
      <c r="AU19" s="9"/>
      <c r="AV19" s="9"/>
      <c r="AW19" s="9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</row>
    <row r="20" spans="1:68" ht="15.6" x14ac:dyDescent="0.35">
      <c r="A20" s="8" t="s">
        <v>108</v>
      </c>
      <c r="B20" s="4">
        <f>AVERAGE(45,46 )</f>
        <v>45.5</v>
      </c>
      <c r="C20" s="14">
        <f t="shared" si="0"/>
        <v>24.876000000000008</v>
      </c>
      <c r="D20" s="12"/>
      <c r="E20" s="12"/>
      <c r="F20" s="12"/>
      <c r="G20" s="12"/>
      <c r="H20" s="9">
        <v>19.366</v>
      </c>
      <c r="I20" s="9">
        <v>151.703</v>
      </c>
      <c r="J20" s="9">
        <v>2.8050000000000002</v>
      </c>
      <c r="K20" s="9">
        <v>30.416</v>
      </c>
      <c r="L20" s="9">
        <v>8.5350000000000001</v>
      </c>
      <c r="M20" s="9">
        <v>440.69</v>
      </c>
      <c r="N20" s="9">
        <v>21.791</v>
      </c>
      <c r="O20" s="9">
        <v>23.033000000000001</v>
      </c>
      <c r="P20" s="9">
        <v>1198.4259999999999</v>
      </c>
      <c r="Q20" s="9">
        <v>684.41800000000001</v>
      </c>
      <c r="R20" s="9">
        <v>3462.06</v>
      </c>
      <c r="S20" s="9">
        <v>64.837000000000003</v>
      </c>
      <c r="T20" s="9">
        <v>21.768000000000001</v>
      </c>
      <c r="U20" s="9">
        <v>54.018000000000001</v>
      </c>
      <c r="V20" s="9">
        <v>17.256</v>
      </c>
      <c r="W20" s="9">
        <v>18.13</v>
      </c>
      <c r="X20" s="9">
        <v>96.5</v>
      </c>
      <c r="Y20" s="9">
        <v>5260.2860000000001</v>
      </c>
      <c r="Z20" s="9">
        <v>197.72900000000001</v>
      </c>
      <c r="AA20" s="9">
        <v>82.659000000000006</v>
      </c>
      <c r="AB20" s="9">
        <v>83.01</v>
      </c>
      <c r="AC20" s="9">
        <v>58.201999999999998</v>
      </c>
      <c r="AD20" s="9">
        <v>17.385999999999999</v>
      </c>
      <c r="AE20" s="9">
        <v>1.879</v>
      </c>
      <c r="AF20" s="9">
        <v>11.74</v>
      </c>
      <c r="AG20" s="9">
        <v>4.9649999999999999</v>
      </c>
      <c r="AH20" s="10"/>
      <c r="AI20" s="10"/>
      <c r="AJ20" s="10"/>
      <c r="AK20" s="10"/>
      <c r="AL20" s="10"/>
      <c r="AM20" s="10"/>
      <c r="AN20" s="10"/>
      <c r="AO20" s="9"/>
      <c r="AP20" s="9"/>
      <c r="AQ20" s="9"/>
      <c r="AR20" s="9"/>
      <c r="AS20" s="9"/>
      <c r="AT20" s="9"/>
      <c r="AU20" s="9"/>
      <c r="AV20" s="9"/>
      <c r="AW20" s="9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5.6" x14ac:dyDescent="0.35">
      <c r="A21" s="8" t="s">
        <v>109</v>
      </c>
      <c r="B21" s="4">
        <f>AVERAGE(46,47 )</f>
        <v>46.5</v>
      </c>
      <c r="C21" s="14">
        <f t="shared" si="0"/>
        <v>26.25800000000001</v>
      </c>
      <c r="D21" s="12"/>
      <c r="E21" s="12">
        <v>4.2058076858520508</v>
      </c>
      <c r="F21" s="12" t="s">
        <v>29</v>
      </c>
      <c r="G21" s="12"/>
      <c r="H21" s="9">
        <v>20.49</v>
      </c>
      <c r="I21" s="9">
        <v>166.053</v>
      </c>
      <c r="J21" s="9">
        <v>2.802</v>
      </c>
      <c r="K21" s="9">
        <v>30.748999999999999</v>
      </c>
      <c r="L21" s="9">
        <v>9.0459999999999994</v>
      </c>
      <c r="M21" s="9">
        <v>434.17</v>
      </c>
      <c r="N21" s="9">
        <v>21.460999999999999</v>
      </c>
      <c r="O21" s="9">
        <v>24.632000000000001</v>
      </c>
      <c r="P21" s="9">
        <v>1216.0989999999999</v>
      </c>
      <c r="Q21" s="9">
        <v>684.46400000000006</v>
      </c>
      <c r="R21" s="9">
        <v>3559.1559999999999</v>
      </c>
      <c r="S21" s="9">
        <v>71.424999999999997</v>
      </c>
      <c r="T21" s="9">
        <v>22.094999999999999</v>
      </c>
      <c r="U21" s="9">
        <v>58.688000000000002</v>
      </c>
      <c r="V21" s="9">
        <v>16.75</v>
      </c>
      <c r="W21" s="9">
        <v>18.032</v>
      </c>
      <c r="X21" s="9">
        <v>139.18600000000001</v>
      </c>
      <c r="Y21" s="9">
        <v>5409.2510000000002</v>
      </c>
      <c r="Z21" s="9">
        <v>157.42099999999999</v>
      </c>
      <c r="AA21" s="9">
        <v>70.254000000000005</v>
      </c>
      <c r="AB21" s="9">
        <v>74.563000000000002</v>
      </c>
      <c r="AC21" s="9">
        <v>48.594000000000001</v>
      </c>
      <c r="AD21" s="9">
        <v>15.831</v>
      </c>
      <c r="AE21" s="9">
        <v>1.611</v>
      </c>
      <c r="AF21" s="9">
        <v>10.704000000000001</v>
      </c>
      <c r="AG21" s="9">
        <v>3.9830000000000001</v>
      </c>
      <c r="AH21" s="10"/>
      <c r="AI21" s="10"/>
      <c r="AJ21" s="10"/>
      <c r="AK21" s="10"/>
      <c r="AL21" s="10"/>
      <c r="AM21" s="10"/>
      <c r="AN21" s="10"/>
      <c r="AO21" s="9"/>
      <c r="AP21" s="9"/>
      <c r="AQ21" s="9"/>
      <c r="AR21" s="9"/>
      <c r="AS21" s="9"/>
      <c r="AT21" s="9"/>
      <c r="AU21" s="9"/>
      <c r="AV21" s="9"/>
      <c r="AW21" s="9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</row>
    <row r="22" spans="1:68" ht="15.6" x14ac:dyDescent="0.35">
      <c r="A22" s="8" t="s">
        <v>110</v>
      </c>
      <c r="B22" s="4">
        <f>AVERAGE(47,48 )</f>
        <v>47.5</v>
      </c>
      <c r="C22" s="14">
        <f t="shared" si="0"/>
        <v>27.640000000000011</v>
      </c>
      <c r="D22" s="12"/>
      <c r="E22" s="12"/>
      <c r="F22" s="12"/>
      <c r="G22" s="12"/>
      <c r="H22" s="9">
        <v>18.577999999999999</v>
      </c>
      <c r="I22" s="9">
        <v>156.428</v>
      </c>
      <c r="J22" s="9">
        <v>2.3879999999999999</v>
      </c>
      <c r="K22" s="9">
        <v>28.861000000000001</v>
      </c>
      <c r="L22" s="9">
        <v>7.8650000000000002</v>
      </c>
      <c r="M22" s="9">
        <v>412.23</v>
      </c>
      <c r="N22" s="9">
        <v>20.81</v>
      </c>
      <c r="O22" s="9">
        <v>23.923999999999999</v>
      </c>
      <c r="P22" s="9">
        <v>1160.6179999999999</v>
      </c>
      <c r="Q22" s="9">
        <v>627.84199999999998</v>
      </c>
      <c r="R22" s="9">
        <v>3348.8939999999998</v>
      </c>
      <c r="S22" s="9">
        <v>65.393000000000001</v>
      </c>
      <c r="T22" s="9">
        <v>21.344000000000001</v>
      </c>
      <c r="U22" s="9">
        <v>54.53</v>
      </c>
      <c r="V22" s="9">
        <v>15.372</v>
      </c>
      <c r="W22" s="9">
        <v>18.666</v>
      </c>
      <c r="X22" s="9">
        <v>110.251</v>
      </c>
      <c r="Y22" s="9">
        <v>5116.6279999999997</v>
      </c>
      <c r="Z22" s="9">
        <v>194.64699999999999</v>
      </c>
      <c r="AA22" s="9">
        <v>76.278000000000006</v>
      </c>
      <c r="AB22" s="9">
        <v>79.183000000000007</v>
      </c>
      <c r="AC22" s="9">
        <v>56.02</v>
      </c>
      <c r="AD22" s="9">
        <v>15.849</v>
      </c>
      <c r="AE22" s="9">
        <v>1.67</v>
      </c>
      <c r="AF22" s="9">
        <v>13.141999999999999</v>
      </c>
      <c r="AG22" s="9">
        <v>4.1340000000000003</v>
      </c>
      <c r="AH22" s="10"/>
      <c r="AI22" s="10"/>
      <c r="AJ22" s="10"/>
      <c r="AK22" s="10"/>
      <c r="AL22" s="10"/>
      <c r="AM22" s="10"/>
      <c r="AN22" s="10"/>
      <c r="AO22" s="9"/>
      <c r="AP22" s="9"/>
      <c r="AQ22" s="9"/>
      <c r="AR22" s="9"/>
      <c r="AS22" s="9"/>
      <c r="AT22" s="9"/>
      <c r="AU22" s="9"/>
      <c r="AV22" s="9"/>
      <c r="AW22" s="9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</row>
    <row r="23" spans="1:68" ht="15.6" x14ac:dyDescent="0.35">
      <c r="A23" s="8" t="s">
        <v>111</v>
      </c>
      <c r="B23" s="4">
        <f>AVERAGE(48,49 )</f>
        <v>48.5</v>
      </c>
      <c r="C23" s="14">
        <f t="shared" si="0"/>
        <v>29.022000000000013</v>
      </c>
      <c r="D23" s="12"/>
      <c r="E23" s="12">
        <v>3.7724820375442505</v>
      </c>
      <c r="F23" s="12" t="s">
        <v>29</v>
      </c>
      <c r="G23" s="12"/>
      <c r="H23" s="9">
        <v>17.908999999999999</v>
      </c>
      <c r="I23" s="9">
        <v>159.45699999999999</v>
      </c>
      <c r="J23" s="9">
        <v>2.2639999999999998</v>
      </c>
      <c r="K23" s="9">
        <v>29.385000000000002</v>
      </c>
      <c r="L23" s="9">
        <v>7.2009999999999996</v>
      </c>
      <c r="M23" s="9">
        <v>381.70100000000002</v>
      </c>
      <c r="N23" s="9">
        <v>18.067</v>
      </c>
      <c r="O23" s="9">
        <v>21.76</v>
      </c>
      <c r="P23" s="9">
        <v>1166.3710000000001</v>
      </c>
      <c r="Q23" s="9">
        <v>586.02700000000004</v>
      </c>
      <c r="R23" s="9">
        <v>2987.2</v>
      </c>
      <c r="S23" s="9">
        <v>52.042000000000002</v>
      </c>
      <c r="T23" s="9">
        <v>18.744</v>
      </c>
      <c r="U23" s="9">
        <v>43.026000000000003</v>
      </c>
      <c r="V23" s="9">
        <v>14.571999999999999</v>
      </c>
      <c r="W23" s="9">
        <v>14.189</v>
      </c>
      <c r="X23" s="9">
        <v>66.944999999999993</v>
      </c>
      <c r="Y23" s="9">
        <v>4555.7160000000003</v>
      </c>
      <c r="Z23" s="9">
        <v>162.43600000000001</v>
      </c>
      <c r="AA23" s="9">
        <v>68.391999999999996</v>
      </c>
      <c r="AB23" s="9">
        <v>74.372</v>
      </c>
      <c r="AC23" s="9">
        <v>45.933</v>
      </c>
      <c r="AD23" s="9">
        <v>13.334</v>
      </c>
      <c r="AE23" s="9">
        <v>1.212</v>
      </c>
      <c r="AF23" s="9">
        <v>9.609</v>
      </c>
      <c r="AG23" s="9">
        <v>3.7879999999999998</v>
      </c>
      <c r="AH23" s="10"/>
      <c r="AI23" s="10"/>
      <c r="AJ23" s="10"/>
      <c r="AK23" s="10"/>
      <c r="AL23" s="10"/>
      <c r="AM23" s="10"/>
      <c r="AN23" s="10"/>
      <c r="AO23" s="9"/>
      <c r="AP23" s="9"/>
      <c r="AQ23" s="9"/>
      <c r="AR23" s="9"/>
      <c r="AS23" s="9"/>
      <c r="AT23" s="9"/>
      <c r="AU23" s="9"/>
      <c r="AV23" s="9"/>
      <c r="AW23" s="9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</row>
    <row r="24" spans="1:68" ht="15.6" x14ac:dyDescent="0.35">
      <c r="A24" s="8" t="s">
        <v>112</v>
      </c>
      <c r="B24" s="4">
        <f>AVERAGE(49,50 )</f>
        <v>49.5</v>
      </c>
      <c r="C24" s="14">
        <f t="shared" si="0"/>
        <v>30.404000000000014</v>
      </c>
      <c r="D24" s="12"/>
      <c r="E24" s="12">
        <v>3.1113835573196411</v>
      </c>
      <c r="F24" s="12" t="s">
        <v>29</v>
      </c>
      <c r="G24" s="12"/>
      <c r="H24" s="9">
        <v>20.74</v>
      </c>
      <c r="I24" s="9">
        <v>167.125</v>
      </c>
      <c r="J24" s="9">
        <v>2.4569999999999999</v>
      </c>
      <c r="K24" s="9">
        <v>33.311999999999998</v>
      </c>
      <c r="L24" s="9">
        <v>7.6219999999999999</v>
      </c>
      <c r="M24" s="9">
        <v>418.79199999999997</v>
      </c>
      <c r="N24" s="9">
        <v>18.468</v>
      </c>
      <c r="O24" s="9">
        <v>21.260999999999999</v>
      </c>
      <c r="P24" s="9">
        <v>1276.1030000000001</v>
      </c>
      <c r="Q24" s="9">
        <v>658.36</v>
      </c>
      <c r="R24" s="9">
        <v>3344.4380000000001</v>
      </c>
      <c r="S24" s="9">
        <v>65.313000000000002</v>
      </c>
      <c r="T24" s="9">
        <v>20.161999999999999</v>
      </c>
      <c r="U24" s="9">
        <v>51.164000000000001</v>
      </c>
      <c r="V24" s="9">
        <v>15.026999999999999</v>
      </c>
      <c r="W24" s="9">
        <v>16.786000000000001</v>
      </c>
      <c r="X24" s="9">
        <v>83.399000000000001</v>
      </c>
      <c r="Y24" s="9">
        <v>5095.326</v>
      </c>
      <c r="Z24" s="9">
        <v>190.80099999999999</v>
      </c>
      <c r="AA24" s="9">
        <v>83.944000000000003</v>
      </c>
      <c r="AB24" s="9">
        <v>101.148</v>
      </c>
      <c r="AC24" s="9">
        <v>64.192999999999998</v>
      </c>
      <c r="AD24" s="9">
        <v>16.568000000000001</v>
      </c>
      <c r="AE24" s="9">
        <v>1.5669999999999999</v>
      </c>
      <c r="AF24" s="9">
        <v>14.294</v>
      </c>
      <c r="AG24" s="9">
        <v>5.4779999999999998</v>
      </c>
      <c r="AH24" s="10"/>
      <c r="AI24" s="10"/>
      <c r="AJ24" s="10"/>
      <c r="AK24" s="10"/>
      <c r="AL24" s="10"/>
      <c r="AM24" s="10"/>
      <c r="AN24" s="10"/>
      <c r="AO24" s="9"/>
      <c r="AP24" s="9"/>
      <c r="AQ24" s="9"/>
      <c r="AR24" s="9"/>
      <c r="AS24" s="9"/>
      <c r="AT24" s="9"/>
      <c r="AU24" s="9"/>
      <c r="AV24" s="9"/>
      <c r="AW24" s="9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</row>
    <row r="25" spans="1:68" ht="15.6" x14ac:dyDescent="0.35">
      <c r="A25" s="8" t="s">
        <v>113</v>
      </c>
      <c r="B25" s="4">
        <f>AVERAGE(50,51 )</f>
        <v>50.5</v>
      </c>
      <c r="C25" s="14">
        <f t="shared" si="0"/>
        <v>31.786000000000016</v>
      </c>
      <c r="D25" s="12"/>
      <c r="E25" s="12">
        <v>3.6295484304428101</v>
      </c>
      <c r="F25" s="12" t="s">
        <v>29</v>
      </c>
      <c r="G25" s="12"/>
      <c r="H25" s="9">
        <v>21.718</v>
      </c>
      <c r="I25" s="9">
        <v>171.72399999999999</v>
      </c>
      <c r="J25" s="9">
        <v>2.601</v>
      </c>
      <c r="K25" s="9">
        <v>33.304000000000002</v>
      </c>
      <c r="L25" s="9">
        <v>8.0790000000000006</v>
      </c>
      <c r="M25" s="9">
        <v>422.18400000000003</v>
      </c>
      <c r="N25" s="9">
        <v>22.045999999999999</v>
      </c>
      <c r="O25" s="9">
        <v>23.646000000000001</v>
      </c>
      <c r="P25" s="9">
        <v>1304.8789999999999</v>
      </c>
      <c r="Q25" s="9">
        <v>641.65599999999995</v>
      </c>
      <c r="R25" s="9">
        <v>3405.991</v>
      </c>
      <c r="S25" s="9">
        <v>65.241</v>
      </c>
      <c r="T25" s="9">
        <v>21.657</v>
      </c>
      <c r="U25" s="9">
        <v>52.524999999999999</v>
      </c>
      <c r="V25" s="9">
        <v>15.074</v>
      </c>
      <c r="W25" s="9">
        <v>18.582999999999998</v>
      </c>
      <c r="X25" s="9">
        <v>86.417000000000002</v>
      </c>
      <c r="Y25" s="9">
        <v>5190.9369999999999</v>
      </c>
      <c r="Z25" s="9">
        <v>194.55799999999999</v>
      </c>
      <c r="AA25" s="9">
        <v>83.361999999999995</v>
      </c>
      <c r="AB25" s="9">
        <v>97.613</v>
      </c>
      <c r="AC25" s="9">
        <v>63.103000000000002</v>
      </c>
      <c r="AD25" s="9">
        <v>16.645</v>
      </c>
      <c r="AE25" s="9">
        <v>1.639</v>
      </c>
      <c r="AF25" s="9">
        <v>12.371</v>
      </c>
      <c r="AG25" s="9">
        <v>4.4809999999999999</v>
      </c>
      <c r="AH25" s="10"/>
      <c r="AI25" s="10"/>
      <c r="AJ25" s="10"/>
      <c r="AK25" s="10"/>
      <c r="AL25" s="10"/>
      <c r="AM25" s="10"/>
      <c r="AN25" s="10"/>
      <c r="AO25" s="9"/>
      <c r="AP25" s="9"/>
      <c r="AQ25" s="9"/>
      <c r="AR25" s="9"/>
      <c r="AS25" s="9"/>
      <c r="AT25" s="9"/>
      <c r="AU25" s="9"/>
      <c r="AV25" s="9"/>
      <c r="AW25" s="9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</row>
    <row r="26" spans="1:68" ht="15.6" x14ac:dyDescent="0.35">
      <c r="A26" s="8" t="s">
        <v>114</v>
      </c>
      <c r="B26" s="4">
        <f>AVERAGE(51,52 )</f>
        <v>51.5</v>
      </c>
      <c r="C26" s="14">
        <f t="shared" si="0"/>
        <v>33.168000000000013</v>
      </c>
      <c r="D26" s="12"/>
      <c r="E26" s="12">
        <v>3.2983354330062866</v>
      </c>
      <c r="F26" s="12" t="s">
        <v>29</v>
      </c>
      <c r="G26" s="12"/>
      <c r="H26" s="9">
        <v>19.504999999999999</v>
      </c>
      <c r="I26" s="9">
        <v>154.15299999999999</v>
      </c>
      <c r="J26" s="9">
        <v>2.5390000000000001</v>
      </c>
      <c r="K26" s="9">
        <v>31.632999999999999</v>
      </c>
      <c r="L26" s="9">
        <v>6.9950000000000001</v>
      </c>
      <c r="M26" s="9">
        <v>430.46899999999999</v>
      </c>
      <c r="N26" s="9">
        <v>20.922000000000001</v>
      </c>
      <c r="O26" s="9">
        <v>25.097000000000001</v>
      </c>
      <c r="P26" s="9">
        <v>1261.386</v>
      </c>
      <c r="Q26" s="9">
        <v>657.77200000000005</v>
      </c>
      <c r="R26" s="9">
        <v>3462.0259999999998</v>
      </c>
      <c r="S26" s="9">
        <v>68.632999999999996</v>
      </c>
      <c r="T26" s="9">
        <v>21.597999999999999</v>
      </c>
      <c r="U26" s="9">
        <v>55.536999999999999</v>
      </c>
      <c r="V26" s="9">
        <v>14.911</v>
      </c>
      <c r="W26" s="9">
        <v>18.28</v>
      </c>
      <c r="X26" s="9">
        <v>86.968000000000004</v>
      </c>
      <c r="Y26" s="9">
        <v>5319.0249999999996</v>
      </c>
      <c r="Z26" s="9">
        <v>203.042</v>
      </c>
      <c r="AA26" s="9">
        <v>87.123999999999995</v>
      </c>
      <c r="AB26" s="9">
        <v>98.805999999999997</v>
      </c>
      <c r="AC26" s="9">
        <v>64.629000000000005</v>
      </c>
      <c r="AD26" s="9">
        <v>17.373999999999999</v>
      </c>
      <c r="AE26" s="9">
        <v>1.798</v>
      </c>
      <c r="AF26" s="9">
        <v>12.598000000000001</v>
      </c>
      <c r="AG26" s="9">
        <v>4.2300000000000004</v>
      </c>
      <c r="AH26" s="10"/>
      <c r="AI26" s="10"/>
      <c r="AJ26" s="10"/>
      <c r="AK26" s="10"/>
      <c r="AL26" s="10"/>
      <c r="AM26" s="10"/>
      <c r="AN26" s="10"/>
      <c r="AO26" s="9"/>
      <c r="AP26" s="9"/>
      <c r="AQ26" s="9"/>
      <c r="AR26" s="9"/>
      <c r="AS26" s="9"/>
      <c r="AT26" s="9"/>
      <c r="AU26" s="9"/>
      <c r="AV26" s="9"/>
      <c r="AW26" s="9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</row>
    <row r="27" spans="1:68" ht="15.6" x14ac:dyDescent="0.35">
      <c r="A27" s="8" t="s">
        <v>115</v>
      </c>
      <c r="B27" s="4">
        <f>AVERAGE(52,53 )</f>
        <v>52.5</v>
      </c>
      <c r="C27" s="14">
        <f t="shared" si="0"/>
        <v>34.550000000000011</v>
      </c>
      <c r="D27" s="12"/>
      <c r="E27" s="12">
        <v>4.7265486717224121</v>
      </c>
      <c r="F27" s="12" t="s">
        <v>29</v>
      </c>
      <c r="G27" s="12"/>
      <c r="H27" s="9">
        <v>19.994</v>
      </c>
      <c r="I27" s="9">
        <v>165.68100000000001</v>
      </c>
      <c r="J27" s="9">
        <v>2.105</v>
      </c>
      <c r="K27" s="9">
        <v>31.385999999999999</v>
      </c>
      <c r="L27" s="9">
        <v>7.6550000000000002</v>
      </c>
      <c r="M27" s="9">
        <v>373.43900000000002</v>
      </c>
      <c r="N27" s="9">
        <v>15.721</v>
      </c>
      <c r="O27" s="9">
        <v>25.091999999999999</v>
      </c>
      <c r="P27" s="9">
        <v>1227.204</v>
      </c>
      <c r="Q27" s="9">
        <v>711.39400000000001</v>
      </c>
      <c r="R27" s="9">
        <v>3109.502</v>
      </c>
      <c r="S27" s="9">
        <v>63.664000000000001</v>
      </c>
      <c r="T27" s="9">
        <v>18.728000000000002</v>
      </c>
      <c r="U27" s="9">
        <v>51.451999999999998</v>
      </c>
      <c r="V27" s="9">
        <v>15.382</v>
      </c>
      <c r="W27" s="9">
        <v>18.718</v>
      </c>
      <c r="X27" s="9">
        <v>84.808000000000007</v>
      </c>
      <c r="Y27" s="9">
        <v>4770.125</v>
      </c>
      <c r="Z27" s="9">
        <v>203.148</v>
      </c>
      <c r="AA27" s="9">
        <v>87.477999999999994</v>
      </c>
      <c r="AB27" s="9">
        <v>102.971</v>
      </c>
      <c r="AC27" s="9">
        <v>67.754000000000005</v>
      </c>
      <c r="AD27" s="9">
        <v>17.263000000000002</v>
      </c>
      <c r="AE27" s="9">
        <v>1.5760000000000001</v>
      </c>
      <c r="AF27" s="9">
        <v>13.289</v>
      </c>
      <c r="AG27" s="9">
        <v>5.4420000000000002</v>
      </c>
      <c r="AH27" s="10"/>
      <c r="AI27" s="10"/>
      <c r="AJ27" s="10"/>
      <c r="AK27" s="10"/>
      <c r="AL27" s="10"/>
      <c r="AM27" s="10"/>
      <c r="AN27" s="10"/>
      <c r="AO27" s="9"/>
      <c r="AP27" s="9"/>
      <c r="AQ27" s="9"/>
      <c r="AR27" s="9"/>
      <c r="AS27" s="9"/>
      <c r="AT27" s="9"/>
      <c r="AU27" s="9"/>
      <c r="AV27" s="9"/>
      <c r="AW27" s="9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</row>
    <row r="28" spans="1:68" ht="15.6" x14ac:dyDescent="0.35">
      <c r="A28" s="8" t="s">
        <v>116</v>
      </c>
      <c r="B28" s="4">
        <f>AVERAGE(53,54 )</f>
        <v>53.5</v>
      </c>
      <c r="C28" s="14">
        <f t="shared" si="0"/>
        <v>35.932000000000009</v>
      </c>
      <c r="D28" s="12"/>
      <c r="E28" s="12">
        <v>2.0293105840682983</v>
      </c>
      <c r="F28" s="12" t="s">
        <v>29</v>
      </c>
      <c r="G28" s="12"/>
      <c r="H28" s="9">
        <v>20.198</v>
      </c>
      <c r="I28" s="9">
        <v>159.006</v>
      </c>
      <c r="J28" s="9">
        <v>2.6230000000000002</v>
      </c>
      <c r="K28" s="9">
        <v>32.045999999999999</v>
      </c>
      <c r="L28" s="9">
        <v>8.3949999999999996</v>
      </c>
      <c r="M28" s="9">
        <v>369.69099999999997</v>
      </c>
      <c r="N28" s="9">
        <v>18.635000000000002</v>
      </c>
      <c r="O28" s="9">
        <v>16.760999999999999</v>
      </c>
      <c r="P28" s="9">
        <v>1263.376</v>
      </c>
      <c r="Q28" s="9">
        <v>781.68299999999999</v>
      </c>
      <c r="R28" s="9">
        <v>3198.9540000000002</v>
      </c>
      <c r="S28" s="9">
        <v>69.087999999999994</v>
      </c>
      <c r="T28" s="9">
        <v>19.574000000000002</v>
      </c>
      <c r="U28" s="9">
        <v>56.844000000000001</v>
      </c>
      <c r="V28" s="9">
        <v>14.561999999999999</v>
      </c>
      <c r="W28" s="9">
        <v>18.588000000000001</v>
      </c>
      <c r="X28" s="9">
        <v>90.323999999999998</v>
      </c>
      <c r="Y28" s="9">
        <v>4929.3339999999998</v>
      </c>
      <c r="Z28" s="9">
        <v>169.363</v>
      </c>
      <c r="AA28" s="9">
        <v>90.137</v>
      </c>
      <c r="AB28" s="9">
        <v>107.67</v>
      </c>
      <c r="AC28" s="9">
        <v>67.316999999999993</v>
      </c>
      <c r="AD28" s="9">
        <v>18.239999999999998</v>
      </c>
      <c r="AE28" s="9">
        <v>1.82</v>
      </c>
      <c r="AF28" s="9">
        <v>15.419</v>
      </c>
      <c r="AG28" s="9">
        <v>4.2960000000000003</v>
      </c>
      <c r="AH28" s="10"/>
      <c r="AI28" s="10"/>
      <c r="AJ28" s="10"/>
      <c r="AK28" s="10"/>
      <c r="AL28" s="10"/>
      <c r="AM28" s="10"/>
      <c r="AN28" s="10"/>
      <c r="AO28" s="9"/>
      <c r="AP28" s="9"/>
      <c r="AQ28" s="9"/>
      <c r="AR28" s="9"/>
      <c r="AS28" s="9"/>
      <c r="AT28" s="9"/>
      <c r="AU28" s="9"/>
      <c r="AV28" s="9"/>
      <c r="AW28" s="9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</row>
    <row r="29" spans="1:68" ht="15.6" x14ac:dyDescent="0.35">
      <c r="A29" s="8" t="s">
        <v>117</v>
      </c>
      <c r="B29" s="4">
        <f>AVERAGE(54,55 )</f>
        <v>54.5</v>
      </c>
      <c r="C29" s="14">
        <f t="shared" si="0"/>
        <v>37.314000000000007</v>
      </c>
      <c r="D29" s="12"/>
      <c r="E29" s="12">
        <v>3.2763818502426147</v>
      </c>
      <c r="F29" s="12" t="s">
        <v>29</v>
      </c>
      <c r="G29" s="12"/>
      <c r="H29" s="9">
        <v>21.491</v>
      </c>
      <c r="I29" s="9">
        <v>174.43</v>
      </c>
      <c r="J29" s="9">
        <v>2.694</v>
      </c>
      <c r="K29" s="9">
        <v>32.115000000000002</v>
      </c>
      <c r="L29" s="9">
        <v>7.944</v>
      </c>
      <c r="M29" s="9">
        <v>378.59</v>
      </c>
      <c r="N29" s="9">
        <v>14.907</v>
      </c>
      <c r="O29" s="9">
        <v>24.114000000000001</v>
      </c>
      <c r="P29" s="9">
        <v>1258.6179999999999</v>
      </c>
      <c r="Q29" s="9">
        <v>889.67399999999998</v>
      </c>
      <c r="R29" s="9">
        <v>3243.7550000000001</v>
      </c>
      <c r="S29" s="9">
        <v>73.037999999999997</v>
      </c>
      <c r="T29" s="9">
        <v>20.297000000000001</v>
      </c>
      <c r="U29" s="9">
        <v>58.646000000000001</v>
      </c>
      <c r="V29" s="9">
        <v>14.404</v>
      </c>
      <c r="W29" s="9">
        <v>18.010999999999999</v>
      </c>
      <c r="X29" s="9">
        <v>91.292000000000002</v>
      </c>
      <c r="Y29" s="9">
        <v>4965.6000000000004</v>
      </c>
      <c r="Z29" s="9">
        <v>148.964</v>
      </c>
      <c r="AA29" s="9">
        <v>85.287999999999997</v>
      </c>
      <c r="AB29" s="9">
        <v>105.953</v>
      </c>
      <c r="AC29" s="9">
        <v>67.608999999999995</v>
      </c>
      <c r="AD29" s="9">
        <v>18.384</v>
      </c>
      <c r="AE29" s="9">
        <v>1.7010000000000001</v>
      </c>
      <c r="AF29" s="9">
        <v>13.3</v>
      </c>
      <c r="AG29" s="9">
        <v>5.484</v>
      </c>
      <c r="AH29" s="10"/>
      <c r="AI29" s="10"/>
      <c r="AJ29" s="10"/>
      <c r="AK29" s="10"/>
      <c r="AL29" s="10"/>
      <c r="AM29" s="10"/>
      <c r="AN29" s="10"/>
      <c r="AO29" s="9"/>
      <c r="AP29" s="9"/>
      <c r="AQ29" s="9"/>
      <c r="AR29" s="9"/>
      <c r="AS29" s="9"/>
      <c r="AT29" s="9"/>
      <c r="AU29" s="9"/>
      <c r="AV29" s="9"/>
      <c r="AW29" s="9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ht="15.75" x14ac:dyDescent="0.25">
      <c r="A30" s="8" t="s">
        <v>118</v>
      </c>
      <c r="B30" s="4">
        <f>AVERAGE(55,56 )</f>
        <v>55.5</v>
      </c>
      <c r="C30" s="14">
        <f t="shared" si="0"/>
        <v>38.696000000000005</v>
      </c>
      <c r="D30" s="12"/>
      <c r="E30" s="12">
        <v>4.7757968902587891</v>
      </c>
      <c r="F30" s="12" t="s">
        <v>30</v>
      </c>
      <c r="G30" s="12"/>
      <c r="H30" s="9">
        <v>20.797000000000001</v>
      </c>
      <c r="I30" s="9">
        <v>162.572</v>
      </c>
      <c r="J30" s="9">
        <v>2.7570000000000001</v>
      </c>
      <c r="K30" s="9">
        <v>32.695</v>
      </c>
      <c r="L30" s="9">
        <v>8.6359999999999992</v>
      </c>
      <c r="M30" s="9">
        <v>395.99</v>
      </c>
      <c r="N30" s="9">
        <v>15.349</v>
      </c>
      <c r="O30" s="9">
        <v>25.067</v>
      </c>
      <c r="P30" s="9">
        <v>1294.2929999999999</v>
      </c>
      <c r="Q30" s="9">
        <v>817.86599999999999</v>
      </c>
      <c r="R30" s="9">
        <v>3447.6619999999998</v>
      </c>
      <c r="S30" s="9">
        <v>78.349999999999994</v>
      </c>
      <c r="T30" s="9">
        <v>21.52</v>
      </c>
      <c r="U30" s="9">
        <v>66.343999999999994</v>
      </c>
      <c r="V30" s="9">
        <v>16.045000000000002</v>
      </c>
      <c r="W30" s="9">
        <v>21.733000000000001</v>
      </c>
      <c r="X30" s="9">
        <v>102.762</v>
      </c>
      <c r="Y30" s="9">
        <v>5265.6040000000003</v>
      </c>
      <c r="Z30" s="9">
        <v>154.435</v>
      </c>
      <c r="AA30" s="9">
        <v>76.417000000000002</v>
      </c>
      <c r="AB30" s="9">
        <v>98.025000000000006</v>
      </c>
      <c r="AC30" s="9">
        <v>56.948</v>
      </c>
      <c r="AD30" s="9">
        <v>19.594000000000001</v>
      </c>
      <c r="AE30" s="9">
        <v>2.0139999999999998</v>
      </c>
      <c r="AF30" s="9">
        <v>12.08</v>
      </c>
      <c r="AG30" s="9">
        <v>4.3769999999999998</v>
      </c>
      <c r="AH30" s="10"/>
      <c r="AI30" s="10"/>
      <c r="AJ30" s="10"/>
      <c r="AK30" s="10"/>
      <c r="AL30" s="10"/>
      <c r="AM30" s="10"/>
      <c r="AN30" s="10"/>
      <c r="AO30" s="9"/>
      <c r="AP30" s="9"/>
      <c r="AQ30" s="9"/>
      <c r="AR30" s="9"/>
      <c r="AS30" s="9"/>
      <c r="AT30" s="9"/>
      <c r="AU30" s="9"/>
      <c r="AV30" s="9"/>
      <c r="AW30" s="9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</row>
    <row r="31" spans="1:68" ht="15.6" x14ac:dyDescent="0.35">
      <c r="A31" s="8" t="s">
        <v>119</v>
      </c>
      <c r="B31" s="4">
        <f>AVERAGE(56,57 )</f>
        <v>56.5</v>
      </c>
      <c r="C31" s="14">
        <f t="shared" si="0"/>
        <v>40.078000000000003</v>
      </c>
      <c r="D31" s="12"/>
      <c r="E31" s="12">
        <v>5.393589973449707</v>
      </c>
      <c r="F31" s="12" t="s">
        <v>29</v>
      </c>
      <c r="G31" s="12"/>
      <c r="H31" s="9">
        <v>23.536999999999999</v>
      </c>
      <c r="I31" s="9">
        <v>160.06399999999999</v>
      </c>
      <c r="J31" s="9">
        <v>3.024</v>
      </c>
      <c r="K31" s="9">
        <v>34.838000000000001</v>
      </c>
      <c r="L31" s="9">
        <v>8.5079999999999991</v>
      </c>
      <c r="M31" s="9">
        <v>418.57499999999999</v>
      </c>
      <c r="N31" s="9">
        <v>17.917000000000002</v>
      </c>
      <c r="O31" s="9">
        <v>24.617999999999999</v>
      </c>
      <c r="P31" s="9">
        <v>1342.806</v>
      </c>
      <c r="Q31" s="9">
        <v>821.63599999999997</v>
      </c>
      <c r="R31" s="9">
        <v>3737.33</v>
      </c>
      <c r="S31" s="9">
        <v>82.358999999999995</v>
      </c>
      <c r="T31" s="9">
        <v>22.646999999999998</v>
      </c>
      <c r="U31" s="9">
        <v>72.882999999999996</v>
      </c>
      <c r="V31" s="9">
        <v>16.966000000000001</v>
      </c>
      <c r="W31" s="9">
        <v>21.436</v>
      </c>
      <c r="X31" s="9">
        <v>115.581</v>
      </c>
      <c r="Y31" s="9">
        <v>5750.5219999999999</v>
      </c>
      <c r="Z31" s="9">
        <v>178.77699999999999</v>
      </c>
      <c r="AA31" s="9">
        <v>83.483999999999995</v>
      </c>
      <c r="AB31" s="9">
        <v>109.095</v>
      </c>
      <c r="AC31" s="9">
        <v>64.997</v>
      </c>
      <c r="AD31" s="9">
        <v>22.184999999999999</v>
      </c>
      <c r="AE31" s="9">
        <v>2.3580000000000001</v>
      </c>
      <c r="AF31" s="9">
        <v>14.712</v>
      </c>
      <c r="AG31" s="9">
        <v>4.8150000000000004</v>
      </c>
      <c r="AH31" s="10"/>
      <c r="AI31" s="10"/>
      <c r="AJ31" s="10"/>
      <c r="AK31" s="10"/>
      <c r="AL31" s="10"/>
      <c r="AM31" s="10"/>
      <c r="AN31" s="10"/>
      <c r="AO31" s="9"/>
      <c r="AP31" s="9"/>
      <c r="AQ31" s="9"/>
      <c r="AR31" s="9"/>
      <c r="AS31" s="9"/>
      <c r="AT31" s="9"/>
      <c r="AU31" s="9"/>
      <c r="AV31" s="9"/>
      <c r="AW31" s="9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</row>
    <row r="32" spans="1:68" ht="15.6" x14ac:dyDescent="0.35">
      <c r="A32" s="8" t="s">
        <v>120</v>
      </c>
      <c r="B32" s="4">
        <f>AVERAGE(57,58 )</f>
        <v>57.5</v>
      </c>
      <c r="C32" s="14">
        <f t="shared" si="0"/>
        <v>41.46</v>
      </c>
      <c r="D32" s="12"/>
      <c r="E32" s="12"/>
      <c r="F32" s="12"/>
      <c r="G32" s="12"/>
      <c r="H32" s="9">
        <v>22.513000000000002</v>
      </c>
      <c r="I32" s="9">
        <v>157.524</v>
      </c>
      <c r="J32" s="9">
        <v>2.7210000000000001</v>
      </c>
      <c r="K32" s="9">
        <v>33.887999999999998</v>
      </c>
      <c r="L32" s="9">
        <v>7.9889999999999999</v>
      </c>
      <c r="M32" s="9">
        <v>436.26499999999999</v>
      </c>
      <c r="N32" s="9">
        <v>20.109000000000002</v>
      </c>
      <c r="O32" s="9">
        <v>21.975000000000001</v>
      </c>
      <c r="P32" s="9">
        <v>1377.4449999999999</v>
      </c>
      <c r="Q32" s="9">
        <v>835.346</v>
      </c>
      <c r="R32" s="9">
        <v>3830.944</v>
      </c>
      <c r="S32" s="9">
        <v>83.128</v>
      </c>
      <c r="T32" s="9">
        <v>22.535</v>
      </c>
      <c r="U32" s="9">
        <v>71.421000000000006</v>
      </c>
      <c r="V32" s="9">
        <v>16.850000000000001</v>
      </c>
      <c r="W32" s="9">
        <v>19.751000000000001</v>
      </c>
      <c r="X32" s="9">
        <v>103.89700000000001</v>
      </c>
      <c r="Y32" s="9">
        <v>5890.3959999999997</v>
      </c>
      <c r="Z32" s="9">
        <v>141.11799999999999</v>
      </c>
      <c r="AA32" s="9">
        <v>71.123999999999995</v>
      </c>
      <c r="AB32" s="9">
        <v>93.296999999999997</v>
      </c>
      <c r="AC32" s="9">
        <v>49.134999999999998</v>
      </c>
      <c r="AD32" s="9">
        <v>21.956</v>
      </c>
      <c r="AE32" s="9">
        <v>2.3380000000000001</v>
      </c>
      <c r="AF32" s="9">
        <v>10.446999999999999</v>
      </c>
      <c r="AG32" s="9">
        <v>5.67</v>
      </c>
      <c r="AH32" s="10"/>
      <c r="AI32" s="10"/>
      <c r="AJ32" s="10"/>
      <c r="AK32" s="10"/>
      <c r="AL32" s="10"/>
      <c r="AM32" s="10"/>
      <c r="AN32" s="10"/>
      <c r="AO32" s="9"/>
      <c r="AP32" s="9"/>
      <c r="AQ32" s="9"/>
      <c r="AR32" s="9"/>
      <c r="AS32" s="9"/>
      <c r="AT32" s="9"/>
      <c r="AU32" s="9"/>
      <c r="AV32" s="9"/>
      <c r="AW32" s="9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</row>
    <row r="33" spans="1:68" ht="15.6" x14ac:dyDescent="0.35">
      <c r="A33" s="8" t="s">
        <v>121</v>
      </c>
      <c r="B33" s="4">
        <f>AVERAGE(58,59 )</f>
        <v>58.5</v>
      </c>
      <c r="C33" s="14">
        <f t="shared" si="0"/>
        <v>42.841999999999999</v>
      </c>
      <c r="D33" s="12"/>
      <c r="E33" s="12">
        <v>3.2482874393463135</v>
      </c>
      <c r="F33" s="12" t="s">
        <v>29</v>
      </c>
      <c r="G33" s="12"/>
      <c r="H33" s="9">
        <v>21.876000000000001</v>
      </c>
      <c r="I33" s="9">
        <v>154.352</v>
      </c>
      <c r="J33" s="9">
        <v>2.6509999999999998</v>
      </c>
      <c r="K33" s="9">
        <v>35.155000000000001</v>
      </c>
      <c r="L33" s="9">
        <v>7.0650000000000004</v>
      </c>
      <c r="M33" s="9">
        <v>434.78899999999999</v>
      </c>
      <c r="N33" s="9">
        <v>20.437999999999999</v>
      </c>
      <c r="O33" s="9">
        <v>25.411999999999999</v>
      </c>
      <c r="P33" s="9">
        <v>1398.1949999999999</v>
      </c>
      <c r="Q33" s="9">
        <v>795.05200000000002</v>
      </c>
      <c r="R33" s="9">
        <v>3831.482</v>
      </c>
      <c r="S33" s="9">
        <v>85.144999999999996</v>
      </c>
      <c r="T33" s="9">
        <v>22.911999999999999</v>
      </c>
      <c r="U33" s="9">
        <v>74.054000000000002</v>
      </c>
      <c r="V33" s="9">
        <v>15.749000000000001</v>
      </c>
      <c r="W33" s="9">
        <v>21.567</v>
      </c>
      <c r="X33" s="9">
        <v>103.605</v>
      </c>
      <c r="Y33" s="9">
        <v>5884.357</v>
      </c>
      <c r="Z33" s="9">
        <v>163.173</v>
      </c>
      <c r="AA33" s="9">
        <v>75.528999999999996</v>
      </c>
      <c r="AB33" s="9">
        <v>99.480999999999995</v>
      </c>
      <c r="AC33" s="9">
        <v>55.372</v>
      </c>
      <c r="AD33" s="9">
        <v>21.558</v>
      </c>
      <c r="AE33" s="9">
        <v>2.2160000000000002</v>
      </c>
      <c r="AF33" s="9">
        <v>13.723000000000001</v>
      </c>
      <c r="AG33" s="9">
        <v>5.4039999999999999</v>
      </c>
      <c r="AH33" s="10"/>
      <c r="AI33" s="10"/>
      <c r="AJ33" s="10"/>
      <c r="AK33" s="10"/>
      <c r="AL33" s="10"/>
      <c r="AM33" s="10"/>
      <c r="AN33" s="10"/>
      <c r="AO33" s="9"/>
      <c r="AP33" s="9"/>
      <c r="AQ33" s="9"/>
      <c r="AR33" s="9"/>
      <c r="AS33" s="9"/>
      <c r="AT33" s="9"/>
      <c r="AU33" s="9"/>
      <c r="AV33" s="9"/>
      <c r="AW33" s="9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</row>
    <row r="34" spans="1:68" ht="15.6" x14ac:dyDescent="0.35">
      <c r="A34" s="8" t="s">
        <v>122</v>
      </c>
      <c r="B34" s="4">
        <f>AVERAGE(59,60 )</f>
        <v>59.5</v>
      </c>
      <c r="C34" s="14">
        <f t="shared" si="0"/>
        <v>44.223999999999997</v>
      </c>
      <c r="D34" s="12"/>
      <c r="E34" s="12">
        <v>4.4715573787689209</v>
      </c>
      <c r="F34" s="12" t="s">
        <v>29</v>
      </c>
      <c r="G34" s="12"/>
      <c r="H34" s="9">
        <v>21.282</v>
      </c>
      <c r="I34" s="9">
        <v>151.95400000000001</v>
      </c>
      <c r="J34" s="9">
        <v>2.4340000000000002</v>
      </c>
      <c r="K34" s="9">
        <v>35.046999999999997</v>
      </c>
      <c r="L34" s="9">
        <v>7.5839999999999996</v>
      </c>
      <c r="M34" s="9">
        <v>431.44299999999998</v>
      </c>
      <c r="N34" s="9">
        <v>19.209</v>
      </c>
      <c r="O34" s="9">
        <v>23.488</v>
      </c>
      <c r="P34" s="9">
        <v>1386.3389999999999</v>
      </c>
      <c r="Q34" s="9">
        <v>844.55499999999995</v>
      </c>
      <c r="R34" s="9">
        <v>3919.0909999999999</v>
      </c>
      <c r="S34" s="9">
        <v>98.909000000000006</v>
      </c>
      <c r="T34" s="9">
        <v>23.006</v>
      </c>
      <c r="U34" s="9">
        <v>80.540999999999997</v>
      </c>
      <c r="V34" s="9">
        <v>16.678999999999998</v>
      </c>
      <c r="W34" s="9">
        <v>22.178999999999998</v>
      </c>
      <c r="X34" s="9">
        <v>118.342</v>
      </c>
      <c r="Y34" s="9">
        <v>6015.1409999999996</v>
      </c>
      <c r="Z34" s="9">
        <v>157.25700000000001</v>
      </c>
      <c r="AA34" s="9">
        <v>74.647999999999996</v>
      </c>
      <c r="AB34" s="9">
        <v>100.42700000000001</v>
      </c>
      <c r="AC34" s="9">
        <v>55.588999999999999</v>
      </c>
      <c r="AD34" s="9">
        <v>23.062000000000001</v>
      </c>
      <c r="AE34" s="9">
        <v>2.5110000000000001</v>
      </c>
      <c r="AF34" s="9">
        <v>11.346</v>
      </c>
      <c r="AG34" s="9">
        <v>4.5279999999999996</v>
      </c>
      <c r="AH34" s="10"/>
      <c r="AI34" s="10"/>
      <c r="AJ34" s="10"/>
      <c r="AK34" s="10"/>
      <c r="AL34" s="10"/>
      <c r="AM34" s="10"/>
      <c r="AN34" s="10"/>
      <c r="AO34" s="9"/>
      <c r="AP34" s="9"/>
      <c r="AQ34" s="9"/>
      <c r="AR34" s="9"/>
      <c r="AS34" s="9"/>
      <c r="AT34" s="9"/>
      <c r="AU34" s="9"/>
      <c r="AV34" s="9"/>
      <c r="AW34" s="9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</row>
    <row r="35" spans="1:68" ht="15.75" x14ac:dyDescent="0.25">
      <c r="A35" s="8" t="s">
        <v>123</v>
      </c>
      <c r="B35" s="4">
        <f>AVERAGE(60,61 )</f>
        <v>60.5</v>
      </c>
      <c r="C35" s="14">
        <f t="shared" si="0"/>
        <v>45.605999999999995</v>
      </c>
      <c r="D35" s="12"/>
      <c r="E35" s="12">
        <v>3.8476583957672119</v>
      </c>
      <c r="F35" s="12" t="s">
        <v>30</v>
      </c>
      <c r="G35" s="12"/>
      <c r="H35" s="9">
        <v>21.158000000000001</v>
      </c>
      <c r="I35" s="9">
        <v>150.46899999999999</v>
      </c>
      <c r="J35" s="9">
        <v>2.4910000000000001</v>
      </c>
      <c r="K35" s="9">
        <v>35.456000000000003</v>
      </c>
      <c r="L35" s="9">
        <v>6.98</v>
      </c>
      <c r="M35" s="9">
        <v>427.755</v>
      </c>
      <c r="N35" s="9">
        <v>18.006</v>
      </c>
      <c r="O35" s="9">
        <v>26.494</v>
      </c>
      <c r="P35" s="9">
        <v>1374.7529999999999</v>
      </c>
      <c r="Q35" s="9">
        <v>827.88800000000003</v>
      </c>
      <c r="R35" s="9">
        <v>3888.1280000000002</v>
      </c>
      <c r="S35" s="9">
        <v>98.257000000000005</v>
      </c>
      <c r="T35" s="9">
        <v>23.21</v>
      </c>
      <c r="U35" s="9">
        <v>83.149000000000001</v>
      </c>
      <c r="V35" s="9">
        <v>16.324999999999999</v>
      </c>
      <c r="W35" s="9">
        <v>21.989000000000001</v>
      </c>
      <c r="X35" s="9">
        <v>107.5</v>
      </c>
      <c r="Y35" s="9">
        <v>5981.68</v>
      </c>
      <c r="Z35" s="9">
        <v>152.36000000000001</v>
      </c>
      <c r="AA35" s="9">
        <v>75.176000000000002</v>
      </c>
      <c r="AB35" s="9">
        <v>100.911</v>
      </c>
      <c r="AC35" s="9">
        <v>54.258000000000003</v>
      </c>
      <c r="AD35" s="9">
        <v>22.747</v>
      </c>
      <c r="AE35" s="9">
        <v>2.3380000000000001</v>
      </c>
      <c r="AF35" s="9">
        <v>13.75</v>
      </c>
      <c r="AG35" s="9">
        <v>4.7210000000000001</v>
      </c>
      <c r="AH35" s="10"/>
      <c r="AI35" s="10"/>
      <c r="AJ35" s="10"/>
      <c r="AK35" s="10"/>
      <c r="AL35" s="10"/>
      <c r="AM35" s="10"/>
      <c r="AN35" s="10"/>
      <c r="AO35" s="9"/>
      <c r="AP35" s="9"/>
      <c r="AQ35" s="9"/>
      <c r="AR35" s="9"/>
      <c r="AS35" s="9"/>
      <c r="AT35" s="9"/>
      <c r="AU35" s="9"/>
      <c r="AV35" s="9"/>
      <c r="AW35" s="9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</row>
    <row r="36" spans="1:68" ht="15.6" x14ac:dyDescent="0.35">
      <c r="A36" s="8" t="s">
        <v>124</v>
      </c>
      <c r="B36" s="4">
        <f>AVERAGE(61,62 )</f>
        <v>61.5</v>
      </c>
      <c r="C36" s="14">
        <f t="shared" si="0"/>
        <v>46.987999999999992</v>
      </c>
      <c r="D36" s="12"/>
      <c r="E36" s="12">
        <v>3.5407755374908447</v>
      </c>
      <c r="F36" s="12" t="s">
        <v>29</v>
      </c>
      <c r="G36" s="12"/>
      <c r="H36" s="9">
        <v>19.890999999999998</v>
      </c>
      <c r="I36" s="9">
        <v>138.05199999999999</v>
      </c>
      <c r="J36" s="9">
        <v>2.6749999999999998</v>
      </c>
      <c r="K36" s="9">
        <v>32.655000000000001</v>
      </c>
      <c r="L36" s="9">
        <v>6.6749999999999998</v>
      </c>
      <c r="M36" s="9">
        <v>398.66500000000002</v>
      </c>
      <c r="N36" s="9">
        <v>19.273</v>
      </c>
      <c r="O36" s="9">
        <v>25.134</v>
      </c>
      <c r="P36" s="9">
        <v>1312.126</v>
      </c>
      <c r="Q36" s="9">
        <v>839.16800000000001</v>
      </c>
      <c r="R36" s="9">
        <v>3732.2820000000002</v>
      </c>
      <c r="S36" s="9">
        <v>98.122</v>
      </c>
      <c r="T36" s="9">
        <v>21.684000000000001</v>
      </c>
      <c r="U36" s="9">
        <v>81.171000000000006</v>
      </c>
      <c r="V36" s="9">
        <v>14.941000000000001</v>
      </c>
      <c r="W36" s="9">
        <v>20.437999999999999</v>
      </c>
      <c r="X36" s="9">
        <v>96.676000000000002</v>
      </c>
      <c r="Y36" s="9">
        <v>5515.5609999999997</v>
      </c>
      <c r="Z36" s="9">
        <v>70.406999999999996</v>
      </c>
      <c r="AA36" s="9">
        <v>38.280999999999999</v>
      </c>
      <c r="AB36" s="9">
        <v>53.822000000000003</v>
      </c>
      <c r="AC36" s="9">
        <v>24.02</v>
      </c>
      <c r="AD36" s="9">
        <v>15.34</v>
      </c>
      <c r="AE36" s="9">
        <v>1.554</v>
      </c>
      <c r="AF36" s="9">
        <v>5.4470000000000001</v>
      </c>
      <c r="AG36" s="9">
        <v>2.7650000000000001</v>
      </c>
      <c r="AH36" s="10"/>
      <c r="AI36" s="10"/>
      <c r="AJ36" s="10"/>
      <c r="AK36" s="10"/>
      <c r="AL36" s="10"/>
      <c r="AM36" s="10"/>
      <c r="AN36" s="10"/>
      <c r="AO36" s="9"/>
      <c r="AP36" s="9"/>
      <c r="AQ36" s="9"/>
      <c r="AR36" s="9"/>
      <c r="AS36" s="9"/>
      <c r="AT36" s="9"/>
      <c r="AU36" s="9"/>
      <c r="AV36" s="9"/>
      <c r="AW36" s="9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1:68" ht="15.75" x14ac:dyDescent="0.25">
      <c r="A37" s="8" t="s">
        <v>125</v>
      </c>
      <c r="B37" s="4">
        <f>AVERAGE(62,63 )</f>
        <v>62.5</v>
      </c>
      <c r="C37" s="14">
        <f t="shared" si="0"/>
        <v>48.36999999999999</v>
      </c>
      <c r="D37" s="12"/>
      <c r="E37" s="12">
        <v>1.3829145431518555</v>
      </c>
      <c r="F37" s="12" t="s">
        <v>30</v>
      </c>
      <c r="G37" s="12"/>
      <c r="H37" s="9">
        <v>22.388999999999999</v>
      </c>
      <c r="I37" s="9">
        <v>164.268</v>
      </c>
      <c r="J37" s="9">
        <v>2.41</v>
      </c>
      <c r="K37" s="9">
        <v>34.939</v>
      </c>
      <c r="L37" s="9">
        <v>6.9729999999999999</v>
      </c>
      <c r="M37" s="9">
        <v>411.08</v>
      </c>
      <c r="N37" s="9">
        <v>18.497</v>
      </c>
      <c r="O37" s="9">
        <v>21.231000000000002</v>
      </c>
      <c r="P37" s="9">
        <v>1399.8140000000001</v>
      </c>
      <c r="Q37" s="9">
        <v>762.35799999999995</v>
      </c>
      <c r="R37" s="9">
        <v>3540.694</v>
      </c>
      <c r="S37" s="9">
        <v>80.700999999999993</v>
      </c>
      <c r="T37" s="9">
        <v>21.446999999999999</v>
      </c>
      <c r="U37" s="9">
        <v>68.128</v>
      </c>
      <c r="V37" s="9">
        <v>14.872</v>
      </c>
      <c r="W37" s="9">
        <v>16.843</v>
      </c>
      <c r="X37" s="9">
        <v>97.74</v>
      </c>
      <c r="Y37" s="9">
        <v>5428.1660000000002</v>
      </c>
      <c r="Z37" s="9">
        <v>183.393</v>
      </c>
      <c r="AA37" s="9">
        <v>84.66</v>
      </c>
      <c r="AB37" s="9">
        <v>114.286</v>
      </c>
      <c r="AC37" s="9">
        <v>64.715999999999994</v>
      </c>
      <c r="AD37" s="9">
        <v>19.161999999999999</v>
      </c>
      <c r="AE37" s="9">
        <v>1.9390000000000001</v>
      </c>
      <c r="AF37" s="9">
        <v>13.494</v>
      </c>
      <c r="AG37" s="9">
        <v>5.0439999999999996</v>
      </c>
      <c r="AH37" s="10"/>
      <c r="AI37" s="10"/>
      <c r="AJ37" s="10"/>
      <c r="AK37" s="10"/>
      <c r="AL37" s="10"/>
      <c r="AM37" s="10"/>
      <c r="AN37" s="10"/>
      <c r="AO37" s="9"/>
      <c r="AP37" s="9"/>
      <c r="AQ37" s="9"/>
      <c r="AR37" s="9"/>
      <c r="AS37" s="9"/>
      <c r="AT37" s="9"/>
      <c r="AU37" s="9"/>
      <c r="AV37" s="9"/>
      <c r="AW37" s="9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ht="15.6" x14ac:dyDescent="0.35">
      <c r="A38" s="8" t="s">
        <v>126</v>
      </c>
      <c r="B38" s="4">
        <f>AVERAGE(63,64 )</f>
        <v>63.5</v>
      </c>
      <c r="C38" s="14">
        <f t="shared" si="0"/>
        <v>49.751999999999988</v>
      </c>
      <c r="D38" s="12"/>
      <c r="E38" s="12">
        <v>0.89436542987823486</v>
      </c>
      <c r="F38" s="12" t="s">
        <v>29</v>
      </c>
      <c r="G38" s="12"/>
      <c r="H38" s="9">
        <v>20.25</v>
      </c>
      <c r="I38" s="9">
        <v>147.38900000000001</v>
      </c>
      <c r="J38" s="9">
        <v>2.8130000000000002</v>
      </c>
      <c r="K38" s="9">
        <v>34.216000000000001</v>
      </c>
      <c r="L38" s="9">
        <v>7.3650000000000002</v>
      </c>
      <c r="M38" s="9">
        <v>403.36900000000003</v>
      </c>
      <c r="N38" s="9">
        <v>19.741</v>
      </c>
      <c r="O38" s="9">
        <v>19.300999999999998</v>
      </c>
      <c r="P38" s="9">
        <v>1362.355</v>
      </c>
      <c r="Q38" s="9">
        <v>805.59400000000005</v>
      </c>
      <c r="R38" s="9">
        <v>3706.1860000000001</v>
      </c>
      <c r="S38" s="9">
        <v>78.216999999999999</v>
      </c>
      <c r="T38" s="9">
        <v>22.02</v>
      </c>
      <c r="U38" s="9">
        <v>67.572000000000003</v>
      </c>
      <c r="V38" s="9">
        <v>15.95</v>
      </c>
      <c r="W38" s="9">
        <v>17.619</v>
      </c>
      <c r="X38" s="9">
        <v>99.896000000000001</v>
      </c>
      <c r="Y38" s="9">
        <v>5674.174</v>
      </c>
      <c r="Z38" s="9">
        <v>176.548</v>
      </c>
      <c r="AA38" s="9">
        <v>78.367000000000004</v>
      </c>
      <c r="AB38" s="9">
        <v>105.95099999999999</v>
      </c>
      <c r="AC38" s="9">
        <v>57.066000000000003</v>
      </c>
      <c r="AD38" s="9">
        <v>21.012</v>
      </c>
      <c r="AE38" s="9">
        <v>2.2480000000000002</v>
      </c>
      <c r="AF38" s="9">
        <v>12.327999999999999</v>
      </c>
      <c r="AG38" s="9">
        <v>5.1349999999999998</v>
      </c>
      <c r="AH38" s="10"/>
      <c r="AI38" s="10"/>
      <c r="AJ38" s="10"/>
      <c r="AK38" s="10"/>
      <c r="AL38" s="10"/>
      <c r="AM38" s="10"/>
      <c r="AN38" s="10"/>
      <c r="AO38" s="9"/>
      <c r="AP38" s="9"/>
      <c r="AQ38" s="9"/>
      <c r="AR38" s="9"/>
      <c r="AS38" s="9"/>
      <c r="AT38" s="9"/>
      <c r="AU38" s="9"/>
      <c r="AV38" s="9"/>
      <c r="AW38" s="9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ht="15.6" x14ac:dyDescent="0.35">
      <c r="A39" s="8" t="s">
        <v>127</v>
      </c>
      <c r="B39" s="4">
        <f>AVERAGE(64,65 )</f>
        <v>64.5</v>
      </c>
      <c r="C39" s="14">
        <f t="shared" si="0"/>
        <v>51.133999999999986</v>
      </c>
      <c r="D39" s="12"/>
      <c r="E39" s="12"/>
      <c r="F39" s="12"/>
      <c r="G39" s="12"/>
      <c r="H39" s="9">
        <v>20.710999999999999</v>
      </c>
      <c r="I39" s="9">
        <v>144.84</v>
      </c>
      <c r="J39" s="9">
        <v>2.7730000000000001</v>
      </c>
      <c r="K39" s="9">
        <v>35.200000000000003</v>
      </c>
      <c r="L39" s="9">
        <v>6.6669999999999998</v>
      </c>
      <c r="M39" s="9">
        <v>422.142</v>
      </c>
      <c r="N39" s="9">
        <v>19.614999999999998</v>
      </c>
      <c r="O39" s="9">
        <v>26.466999999999999</v>
      </c>
      <c r="P39" s="9">
        <v>1419.242</v>
      </c>
      <c r="Q39" s="9">
        <v>813.62900000000002</v>
      </c>
      <c r="R39" s="9">
        <v>3885.97</v>
      </c>
      <c r="S39" s="9">
        <v>82.929000000000002</v>
      </c>
      <c r="T39" s="9">
        <v>23.77</v>
      </c>
      <c r="U39" s="9">
        <v>69.644000000000005</v>
      </c>
      <c r="V39" s="9">
        <v>15.835000000000001</v>
      </c>
      <c r="W39" s="9">
        <v>19.326000000000001</v>
      </c>
      <c r="X39" s="9">
        <v>103.89700000000001</v>
      </c>
      <c r="Y39" s="9">
        <v>6010.259</v>
      </c>
      <c r="Z39" s="9">
        <v>178.41</v>
      </c>
      <c r="AA39" s="9">
        <v>83.174000000000007</v>
      </c>
      <c r="AB39" s="9">
        <v>113.947</v>
      </c>
      <c r="AC39" s="9">
        <v>63.868000000000002</v>
      </c>
      <c r="AD39" s="9">
        <v>21.193999999999999</v>
      </c>
      <c r="AE39" s="9">
        <v>2.2149999999999999</v>
      </c>
      <c r="AF39" s="9">
        <v>14.544</v>
      </c>
      <c r="AG39" s="9">
        <v>5.5289999999999999</v>
      </c>
      <c r="AH39" s="10"/>
      <c r="AI39" s="10"/>
      <c r="AJ39" s="10"/>
      <c r="AK39" s="10"/>
      <c r="AL39" s="10"/>
      <c r="AM39" s="10"/>
      <c r="AN39" s="10"/>
      <c r="AO39" s="9"/>
      <c r="AP39" s="9"/>
      <c r="AQ39" s="9"/>
      <c r="AR39" s="9"/>
      <c r="AS39" s="9"/>
      <c r="AT39" s="9"/>
      <c r="AU39" s="9"/>
      <c r="AV39" s="9"/>
      <c r="AW39" s="9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ht="15.6" x14ac:dyDescent="0.35">
      <c r="A40" s="8" t="s">
        <v>128</v>
      </c>
      <c r="B40" s="4">
        <f>AVERAGE(65,66 )</f>
        <v>65.5</v>
      </c>
      <c r="C40" s="14">
        <f t="shared" si="0"/>
        <v>52.515999999999984</v>
      </c>
      <c r="D40" s="12"/>
      <c r="E40" s="12">
        <v>3.8098746538162231</v>
      </c>
      <c r="F40" s="12" t="s">
        <v>29</v>
      </c>
      <c r="G40" s="12"/>
      <c r="H40" s="9">
        <v>21.457999999999998</v>
      </c>
      <c r="I40" s="9">
        <v>159.88900000000001</v>
      </c>
      <c r="J40" s="9">
        <v>2.6659999999999999</v>
      </c>
      <c r="K40" s="9">
        <v>34.67</v>
      </c>
      <c r="L40" s="9">
        <v>6.5389999999999997</v>
      </c>
      <c r="M40" s="9">
        <v>447.45100000000002</v>
      </c>
      <c r="N40" s="9">
        <v>23.009</v>
      </c>
      <c r="O40" s="9">
        <v>21.861999999999998</v>
      </c>
      <c r="P40" s="9">
        <v>1388.048</v>
      </c>
      <c r="Q40" s="9">
        <v>804.49599999999998</v>
      </c>
      <c r="R40" s="9">
        <v>3981.7510000000002</v>
      </c>
      <c r="S40" s="9">
        <v>85.462999999999994</v>
      </c>
      <c r="T40" s="9">
        <v>22.72</v>
      </c>
      <c r="U40" s="9">
        <v>70.153999999999996</v>
      </c>
      <c r="V40" s="9">
        <v>16.655000000000001</v>
      </c>
      <c r="W40" s="9">
        <v>20.641999999999999</v>
      </c>
      <c r="X40" s="9">
        <v>107.254</v>
      </c>
      <c r="Y40" s="9">
        <v>6045.5590000000002</v>
      </c>
      <c r="Z40" s="9">
        <v>115.995</v>
      </c>
      <c r="AA40" s="9">
        <v>53.875999999999998</v>
      </c>
      <c r="AB40" s="9">
        <v>73.903999999999996</v>
      </c>
      <c r="AC40" s="9">
        <v>36.216999999999999</v>
      </c>
      <c r="AD40" s="9">
        <v>18.591000000000001</v>
      </c>
      <c r="AE40" s="9">
        <v>1.9790000000000001</v>
      </c>
      <c r="AF40" s="9">
        <v>10.103999999999999</v>
      </c>
      <c r="AG40" s="9">
        <v>3.2330000000000001</v>
      </c>
      <c r="AH40" s="10"/>
      <c r="AI40" s="10"/>
      <c r="AJ40" s="10"/>
      <c r="AK40" s="10"/>
      <c r="AL40" s="10"/>
      <c r="AM40" s="10"/>
      <c r="AN40" s="10"/>
      <c r="AO40" s="9"/>
      <c r="AP40" s="9"/>
      <c r="AQ40" s="9"/>
      <c r="AR40" s="9"/>
      <c r="AS40" s="9"/>
      <c r="AT40" s="9"/>
      <c r="AU40" s="9"/>
      <c r="AV40" s="9"/>
      <c r="AW40" s="9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ht="15.6" x14ac:dyDescent="0.35">
      <c r="A41" s="8" t="s">
        <v>129</v>
      </c>
      <c r="B41" s="4">
        <f>AVERAGE(66,67 )</f>
        <v>66.5</v>
      </c>
      <c r="C41" s="14">
        <f t="shared" si="0"/>
        <v>53.897999999999982</v>
      </c>
      <c r="D41" s="12"/>
      <c r="E41" s="12">
        <v>3.2438657283782959</v>
      </c>
      <c r="F41" s="12" t="s">
        <v>29</v>
      </c>
      <c r="G41" s="12"/>
      <c r="H41" s="9">
        <v>19.812999999999999</v>
      </c>
      <c r="I41" s="9">
        <v>164.54900000000001</v>
      </c>
      <c r="J41" s="9">
        <v>2.4169999999999998</v>
      </c>
      <c r="K41" s="9">
        <v>32.972999999999999</v>
      </c>
      <c r="L41" s="9">
        <v>6.3609999999999998</v>
      </c>
      <c r="M41" s="9">
        <v>431.24</v>
      </c>
      <c r="N41" s="9">
        <v>18.917000000000002</v>
      </c>
      <c r="O41" s="9">
        <v>23.914999999999999</v>
      </c>
      <c r="P41" s="9">
        <v>1328.903</v>
      </c>
      <c r="Q41" s="9">
        <v>607.05399999999997</v>
      </c>
      <c r="R41" s="9">
        <v>3569.1260000000002</v>
      </c>
      <c r="S41" s="9">
        <v>66.284000000000006</v>
      </c>
      <c r="T41" s="9">
        <v>21.972000000000001</v>
      </c>
      <c r="U41" s="9">
        <v>59.85</v>
      </c>
      <c r="V41" s="9">
        <v>14.993</v>
      </c>
      <c r="W41" s="9">
        <v>18.23</v>
      </c>
      <c r="X41" s="9">
        <v>86.153000000000006</v>
      </c>
      <c r="Y41" s="9">
        <v>5437.5879999999997</v>
      </c>
      <c r="Z41" s="9">
        <v>187.18100000000001</v>
      </c>
      <c r="AA41" s="9">
        <v>74.117999999999995</v>
      </c>
      <c r="AB41" s="9">
        <v>88.355000000000004</v>
      </c>
      <c r="AC41" s="9">
        <v>54.398000000000003</v>
      </c>
      <c r="AD41" s="9">
        <v>18.68</v>
      </c>
      <c r="AE41" s="9">
        <v>2.0790000000000002</v>
      </c>
      <c r="AF41" s="9">
        <v>11.685</v>
      </c>
      <c r="AG41" s="9">
        <v>3.9550000000000001</v>
      </c>
      <c r="AH41" s="10"/>
      <c r="AI41" s="10"/>
      <c r="AJ41" s="10"/>
      <c r="AK41" s="10"/>
      <c r="AL41" s="10"/>
      <c r="AM41" s="10"/>
      <c r="AN41" s="10"/>
      <c r="AO41" s="9"/>
      <c r="AP41" s="9"/>
      <c r="AQ41" s="9"/>
      <c r="AR41" s="9"/>
      <c r="AS41" s="9"/>
      <c r="AT41" s="9"/>
      <c r="AU41" s="9"/>
      <c r="AV41" s="9"/>
      <c r="AW41" s="9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ht="15.75" x14ac:dyDescent="0.25">
      <c r="A42" s="8" t="s">
        <v>130</v>
      </c>
      <c r="B42" s="4">
        <f>AVERAGE(67,68 )</f>
        <v>67.5</v>
      </c>
      <c r="C42" s="14">
        <f t="shared" si="0"/>
        <v>55.27999999999998</v>
      </c>
      <c r="D42" s="12"/>
      <c r="E42" s="12">
        <v>2.7009936571121216</v>
      </c>
      <c r="F42" s="12" t="s">
        <v>30</v>
      </c>
      <c r="G42" s="12"/>
      <c r="H42" s="9">
        <v>22.186</v>
      </c>
      <c r="I42" s="9">
        <v>175.15199999999999</v>
      </c>
      <c r="J42" s="9">
        <v>2.38</v>
      </c>
      <c r="K42" s="9">
        <v>34.347000000000001</v>
      </c>
      <c r="L42" s="9">
        <v>6.7309999999999999</v>
      </c>
      <c r="M42" s="9">
        <v>419.36900000000003</v>
      </c>
      <c r="N42" s="9">
        <v>18.344000000000001</v>
      </c>
      <c r="O42" s="9">
        <v>22.791</v>
      </c>
      <c r="P42" s="9">
        <v>1346.7840000000001</v>
      </c>
      <c r="Q42" s="9">
        <v>577.66700000000003</v>
      </c>
      <c r="R42" s="9">
        <v>3489.665</v>
      </c>
      <c r="S42" s="9">
        <v>71.858000000000004</v>
      </c>
      <c r="T42" s="9">
        <v>21.809000000000001</v>
      </c>
      <c r="U42" s="9">
        <v>55.524999999999999</v>
      </c>
      <c r="V42" s="9">
        <v>14.124000000000001</v>
      </c>
      <c r="W42" s="9">
        <v>16.946000000000002</v>
      </c>
      <c r="X42" s="9">
        <v>79.977999999999994</v>
      </c>
      <c r="Y42" s="9">
        <v>5317.5730000000003</v>
      </c>
      <c r="Z42" s="9">
        <v>207.393</v>
      </c>
      <c r="AA42" s="9">
        <v>81.269000000000005</v>
      </c>
      <c r="AB42" s="9">
        <v>96.959000000000003</v>
      </c>
      <c r="AC42" s="9">
        <v>61.137999999999998</v>
      </c>
      <c r="AD42" s="9">
        <v>18.369</v>
      </c>
      <c r="AE42" s="9">
        <v>1.958</v>
      </c>
      <c r="AF42" s="9">
        <v>13.013</v>
      </c>
      <c r="AG42" s="9">
        <v>3.9510000000000001</v>
      </c>
      <c r="AH42" s="10"/>
      <c r="AI42" s="10"/>
      <c r="AJ42" s="10"/>
      <c r="AK42" s="10"/>
      <c r="AL42" s="10"/>
      <c r="AM42" s="10"/>
      <c r="AN42" s="10"/>
      <c r="AO42" s="9"/>
      <c r="AP42" s="9"/>
      <c r="AQ42" s="9"/>
      <c r="AR42" s="9"/>
      <c r="AS42" s="9"/>
      <c r="AT42" s="9"/>
      <c r="AU42" s="9"/>
      <c r="AV42" s="9"/>
      <c r="AW42" s="9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ht="15.6" x14ac:dyDescent="0.35">
      <c r="A43" s="8" t="s">
        <v>131</v>
      </c>
      <c r="B43" s="4">
        <f>AVERAGE(68,69 )</f>
        <v>68.5</v>
      </c>
      <c r="C43" s="14">
        <f t="shared" si="0"/>
        <v>56.661999999999978</v>
      </c>
      <c r="D43" s="12"/>
      <c r="E43" s="12">
        <v>2.887964129447937</v>
      </c>
      <c r="F43" s="12" t="s">
        <v>29</v>
      </c>
      <c r="G43" s="12"/>
      <c r="H43" s="9">
        <v>20.748999999999999</v>
      </c>
      <c r="I43" s="9">
        <v>158.697</v>
      </c>
      <c r="J43" s="9">
        <v>2.4620000000000002</v>
      </c>
      <c r="K43" s="9">
        <v>33.485999999999997</v>
      </c>
      <c r="L43" s="9">
        <v>6.2480000000000002</v>
      </c>
      <c r="M43" s="9">
        <v>396.96300000000002</v>
      </c>
      <c r="N43" s="9">
        <v>20.222999999999999</v>
      </c>
      <c r="O43" s="9">
        <v>24.588000000000001</v>
      </c>
      <c r="P43" s="9">
        <v>1337.8230000000001</v>
      </c>
      <c r="Q43" s="9">
        <v>627.00300000000004</v>
      </c>
      <c r="R43" s="9">
        <v>3520.14</v>
      </c>
      <c r="S43" s="9">
        <v>71.602000000000004</v>
      </c>
      <c r="T43" s="9">
        <v>22.606999999999999</v>
      </c>
      <c r="U43" s="9">
        <v>58.281999999999996</v>
      </c>
      <c r="V43" s="9">
        <v>15.224</v>
      </c>
      <c r="W43" s="9">
        <v>17.343</v>
      </c>
      <c r="X43" s="9">
        <v>90.218999999999994</v>
      </c>
      <c r="Y43" s="9">
        <v>5404.6769999999997</v>
      </c>
      <c r="Z43" s="9">
        <v>210.786</v>
      </c>
      <c r="AA43" s="9">
        <v>80.977000000000004</v>
      </c>
      <c r="AB43" s="9">
        <v>99.064999999999998</v>
      </c>
      <c r="AC43" s="9">
        <v>63.372999999999998</v>
      </c>
      <c r="AD43" s="9">
        <v>18.074999999999999</v>
      </c>
      <c r="AE43" s="9">
        <v>1.88</v>
      </c>
      <c r="AF43" s="9">
        <v>13.428000000000001</v>
      </c>
      <c r="AG43" s="9">
        <v>4.7480000000000002</v>
      </c>
      <c r="AH43" s="10"/>
      <c r="AI43" s="10"/>
      <c r="AJ43" s="10"/>
      <c r="AK43" s="10"/>
      <c r="AL43" s="10"/>
      <c r="AM43" s="10"/>
      <c r="AN43" s="10"/>
      <c r="AO43" s="9"/>
      <c r="AP43" s="9"/>
      <c r="AQ43" s="9"/>
      <c r="AR43" s="9"/>
      <c r="AS43" s="9"/>
      <c r="AT43" s="9"/>
      <c r="AU43" s="9"/>
      <c r="AV43" s="9"/>
      <c r="AW43" s="9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ht="15.75" x14ac:dyDescent="0.25">
      <c r="A44" s="8" t="s">
        <v>132</v>
      </c>
      <c r="B44" s="4">
        <f>AVERAGE(69,70 )</f>
        <v>69.5</v>
      </c>
      <c r="C44" s="14">
        <f t="shared" si="0"/>
        <v>58.043999999999976</v>
      </c>
      <c r="D44" s="12"/>
      <c r="E44" s="12">
        <v>2.447327733039856</v>
      </c>
      <c r="F44" s="12" t="s">
        <v>30</v>
      </c>
      <c r="G44" s="12"/>
      <c r="H44" s="9">
        <v>20.51</v>
      </c>
      <c r="I44" s="9">
        <v>168.78399999999999</v>
      </c>
      <c r="J44" s="9">
        <v>2.0609999999999999</v>
      </c>
      <c r="K44" s="9">
        <v>33.584000000000003</v>
      </c>
      <c r="L44" s="9">
        <v>5.7080000000000002</v>
      </c>
      <c r="M44" s="9">
        <v>409.93799999999999</v>
      </c>
      <c r="N44" s="9">
        <v>19.489000000000001</v>
      </c>
      <c r="O44" s="9">
        <v>24.556000000000001</v>
      </c>
      <c r="P44" s="9">
        <v>1340.944</v>
      </c>
      <c r="Q44" s="9">
        <v>615.47500000000002</v>
      </c>
      <c r="R44" s="9">
        <v>3366.1640000000002</v>
      </c>
      <c r="S44" s="9">
        <v>65.114000000000004</v>
      </c>
      <c r="T44" s="9">
        <v>21.457000000000001</v>
      </c>
      <c r="U44" s="9">
        <v>52.63</v>
      </c>
      <c r="V44" s="9">
        <v>15.32</v>
      </c>
      <c r="W44" s="9">
        <v>14.888999999999999</v>
      </c>
      <c r="X44" s="9">
        <v>73.301000000000002</v>
      </c>
      <c r="Y44" s="9">
        <v>5111.5810000000001</v>
      </c>
      <c r="Z44" s="9">
        <v>197.14099999999999</v>
      </c>
      <c r="AA44" s="9">
        <v>72.986999999999995</v>
      </c>
      <c r="AB44" s="9">
        <v>88.278999999999996</v>
      </c>
      <c r="AC44" s="9">
        <v>51.994999999999997</v>
      </c>
      <c r="AD44" s="9">
        <v>16.042000000000002</v>
      </c>
      <c r="AE44" s="9">
        <v>1.6080000000000001</v>
      </c>
      <c r="AF44" s="9">
        <v>12.404999999999999</v>
      </c>
      <c r="AG44" s="9">
        <v>3.4039999999999999</v>
      </c>
      <c r="AH44" s="10"/>
      <c r="AI44" s="10"/>
      <c r="AJ44" s="10"/>
      <c r="AK44" s="10"/>
      <c r="AL44" s="10"/>
      <c r="AM44" s="10"/>
      <c r="AN44" s="10"/>
      <c r="AO44" s="9"/>
      <c r="AP44" s="9"/>
      <c r="AQ44" s="9"/>
      <c r="AR44" s="9"/>
      <c r="AS44" s="9"/>
      <c r="AT44" s="9"/>
      <c r="AU44" s="9"/>
      <c r="AV44" s="9"/>
      <c r="AW44" s="9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</row>
    <row r="45" spans="1:68" ht="15.75" x14ac:dyDescent="0.25">
      <c r="A45" s="8" t="s">
        <v>133</v>
      </c>
      <c r="B45" s="4">
        <f>AVERAGE(70,71 )</f>
        <v>70.5</v>
      </c>
      <c r="C45" s="14">
        <f t="shared" si="0"/>
        <v>59.425999999999974</v>
      </c>
      <c r="D45" s="12"/>
      <c r="E45" s="12">
        <v>2.2016067504882813</v>
      </c>
      <c r="F45" s="12" t="s">
        <v>29</v>
      </c>
      <c r="G45" s="12"/>
      <c r="H45" s="9">
        <v>20.821000000000002</v>
      </c>
      <c r="I45" s="9">
        <v>171.71700000000001</v>
      </c>
      <c r="J45" s="9">
        <v>2.5049999999999999</v>
      </c>
      <c r="K45" s="9">
        <v>34.061999999999998</v>
      </c>
      <c r="L45" s="9">
        <v>5.9720000000000004</v>
      </c>
      <c r="M45" s="9">
        <v>435.80700000000002</v>
      </c>
      <c r="N45" s="9">
        <v>20.86</v>
      </c>
      <c r="O45" s="9">
        <v>21.442</v>
      </c>
      <c r="P45" s="9">
        <v>1338.155</v>
      </c>
      <c r="Q45" s="9">
        <v>611.43399999999997</v>
      </c>
      <c r="R45" s="9">
        <v>3403.951</v>
      </c>
      <c r="S45" s="9">
        <v>66.635000000000005</v>
      </c>
      <c r="T45" s="9">
        <v>21.719000000000001</v>
      </c>
      <c r="U45" s="9">
        <v>54.204000000000001</v>
      </c>
      <c r="V45" s="9">
        <v>14.196</v>
      </c>
      <c r="W45" s="9">
        <v>15.791</v>
      </c>
      <c r="X45" s="9">
        <v>79.858999999999995</v>
      </c>
      <c r="Y45" s="9">
        <v>5159.5910000000003</v>
      </c>
      <c r="Z45" s="9">
        <v>209.49799999999999</v>
      </c>
      <c r="AA45" s="9">
        <v>79.703999999999994</v>
      </c>
      <c r="AB45" s="9">
        <v>92.153000000000006</v>
      </c>
      <c r="AC45" s="9">
        <v>59.213000000000001</v>
      </c>
      <c r="AD45" s="9">
        <v>16.609000000000002</v>
      </c>
      <c r="AE45" s="9">
        <v>1.754</v>
      </c>
      <c r="AF45" s="9">
        <v>13.180999999999999</v>
      </c>
      <c r="AG45" s="9">
        <v>4.6710000000000003</v>
      </c>
      <c r="AH45" s="10"/>
      <c r="AI45" s="10"/>
      <c r="AJ45" s="10"/>
      <c r="AK45" s="10"/>
      <c r="AL45" s="10"/>
      <c r="AM45" s="10"/>
      <c r="AN45" s="10"/>
      <c r="AO45" s="9"/>
      <c r="AP45" s="9"/>
      <c r="AQ45" s="9"/>
      <c r="AR45" s="9"/>
      <c r="AS45" s="9"/>
      <c r="AT45" s="9"/>
      <c r="AU45" s="9"/>
      <c r="AV45" s="9"/>
      <c r="AW45" s="9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</row>
    <row r="46" spans="1:68" ht="15.75" x14ac:dyDescent="0.25">
      <c r="A46" s="8" t="s">
        <v>134</v>
      </c>
      <c r="B46" s="4">
        <f>AVERAGE(71,72 )</f>
        <v>71.5</v>
      </c>
      <c r="C46" s="14">
        <f t="shared" si="0"/>
        <v>60.807999999999971</v>
      </c>
      <c r="D46" s="12"/>
      <c r="E46" s="12">
        <v>2.1469449996948242</v>
      </c>
      <c r="F46" s="12" t="s">
        <v>30</v>
      </c>
      <c r="G46" s="12"/>
      <c r="H46" s="9">
        <v>19.106999999999999</v>
      </c>
      <c r="I46" s="9">
        <v>160.88999999999999</v>
      </c>
      <c r="J46" s="9">
        <v>2.1070000000000002</v>
      </c>
      <c r="K46" s="9">
        <v>29.866</v>
      </c>
      <c r="L46" s="9">
        <v>5.5019999999999998</v>
      </c>
      <c r="M46" s="9">
        <v>433.44</v>
      </c>
      <c r="N46" s="9">
        <v>18.847999999999999</v>
      </c>
      <c r="O46" s="9">
        <v>21.43</v>
      </c>
      <c r="P46" s="9">
        <v>1188.1099999999999</v>
      </c>
      <c r="Q46" s="9">
        <v>547.83399999999995</v>
      </c>
      <c r="R46" s="9">
        <v>3231.0639999999999</v>
      </c>
      <c r="S46" s="9">
        <v>62.456000000000003</v>
      </c>
      <c r="T46" s="9">
        <v>19.125</v>
      </c>
      <c r="U46" s="9">
        <v>50.326000000000001</v>
      </c>
      <c r="V46" s="9">
        <v>14.581</v>
      </c>
      <c r="W46" s="9">
        <v>14.528</v>
      </c>
      <c r="X46" s="9">
        <v>67.75</v>
      </c>
      <c r="Y46" s="9">
        <v>4923.4059999999999</v>
      </c>
      <c r="Z46" s="9">
        <v>182.619</v>
      </c>
      <c r="AA46" s="9">
        <v>69.31</v>
      </c>
      <c r="AB46" s="9">
        <v>70.688000000000002</v>
      </c>
      <c r="AC46" s="9">
        <v>48.594999999999999</v>
      </c>
      <c r="AD46" s="9">
        <v>14.282</v>
      </c>
      <c r="AE46" s="9">
        <v>1.4079999999999999</v>
      </c>
      <c r="AF46" s="9">
        <v>10.848000000000001</v>
      </c>
      <c r="AG46" s="9">
        <v>3.4209999999999998</v>
      </c>
      <c r="AH46" s="10"/>
      <c r="AI46" s="10"/>
      <c r="AJ46" s="10"/>
      <c r="AK46" s="10"/>
      <c r="AL46" s="10"/>
      <c r="AM46" s="10"/>
      <c r="AN46" s="10"/>
      <c r="AO46" s="9"/>
      <c r="AP46" s="9"/>
      <c r="AQ46" s="9"/>
      <c r="AR46" s="9"/>
      <c r="AS46" s="9"/>
      <c r="AT46" s="9"/>
      <c r="AU46" s="9"/>
      <c r="AV46" s="9"/>
      <c r="AW46" s="9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7" spans="1:68" ht="15.75" x14ac:dyDescent="0.25">
      <c r="A47" s="8" t="s">
        <v>135</v>
      </c>
      <c r="B47" s="4">
        <f>AVERAGE(72,73 )</f>
        <v>72.5</v>
      </c>
      <c r="C47" s="14">
        <f t="shared" si="0"/>
        <v>62.189999999999969</v>
      </c>
      <c r="D47" s="12"/>
      <c r="E47" s="12">
        <v>1.6325389742851257</v>
      </c>
      <c r="F47" s="12" t="s">
        <v>29</v>
      </c>
      <c r="G47" s="12"/>
      <c r="H47" s="9">
        <v>18.864999999999998</v>
      </c>
      <c r="I47" s="9">
        <v>164.35300000000001</v>
      </c>
      <c r="J47" s="9">
        <v>2.5110000000000001</v>
      </c>
      <c r="K47" s="9">
        <v>29.062000000000001</v>
      </c>
      <c r="L47" s="9">
        <v>6.0380000000000003</v>
      </c>
      <c r="M47" s="9">
        <v>400.62599999999998</v>
      </c>
      <c r="N47" s="9">
        <v>19.035</v>
      </c>
      <c r="O47" s="9">
        <v>25.123999999999999</v>
      </c>
      <c r="P47" s="9">
        <v>1187.1220000000001</v>
      </c>
      <c r="Q47" s="9">
        <v>562.16399999999999</v>
      </c>
      <c r="R47" s="9">
        <v>3160.8879999999999</v>
      </c>
      <c r="S47" s="9">
        <v>66.734999999999999</v>
      </c>
      <c r="T47" s="9">
        <v>20.262</v>
      </c>
      <c r="U47" s="9">
        <v>52.250999999999998</v>
      </c>
      <c r="V47" s="9">
        <v>14.516</v>
      </c>
      <c r="W47" s="9">
        <v>15.355</v>
      </c>
      <c r="X47" s="9">
        <v>77.558000000000007</v>
      </c>
      <c r="Y47" s="9">
        <v>4778.232</v>
      </c>
      <c r="Z47" s="9">
        <v>175.88300000000001</v>
      </c>
      <c r="AA47" s="9">
        <v>70.962000000000003</v>
      </c>
      <c r="AB47" s="9">
        <v>71.162000000000006</v>
      </c>
      <c r="AC47" s="9">
        <v>48.866</v>
      </c>
      <c r="AD47" s="9">
        <v>14.718999999999999</v>
      </c>
      <c r="AE47" s="9">
        <v>1.4670000000000001</v>
      </c>
      <c r="AF47" s="9">
        <v>10.316000000000001</v>
      </c>
      <c r="AG47" s="9">
        <v>3.198</v>
      </c>
      <c r="AH47" s="10"/>
      <c r="AI47" s="10"/>
      <c r="AJ47" s="10"/>
      <c r="AK47" s="10"/>
      <c r="AL47" s="10"/>
      <c r="AM47" s="10"/>
      <c r="AN47" s="10"/>
      <c r="AO47" s="9"/>
      <c r="AP47" s="9"/>
      <c r="AQ47" s="9"/>
      <c r="AR47" s="9"/>
      <c r="AS47" s="9"/>
      <c r="AT47" s="9"/>
      <c r="AU47" s="9"/>
      <c r="AV47" s="9"/>
      <c r="AW47" s="9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</row>
    <row r="48" spans="1:68" ht="15.75" x14ac:dyDescent="0.25">
      <c r="A48" s="8" t="s">
        <v>136</v>
      </c>
      <c r="B48" s="4">
        <f>AVERAGE(73,74 )</f>
        <v>73.5</v>
      </c>
      <c r="C48" s="14">
        <f t="shared" si="0"/>
        <v>63.571999999999967</v>
      </c>
      <c r="D48" s="12"/>
      <c r="E48" s="12">
        <v>3.4913080930709839</v>
      </c>
      <c r="F48" s="12" t="s">
        <v>29</v>
      </c>
      <c r="G48" s="12"/>
      <c r="H48" s="9">
        <v>18.972999999999999</v>
      </c>
      <c r="I48" s="9">
        <v>183.68799999999999</v>
      </c>
      <c r="J48" s="9">
        <v>2.3010000000000002</v>
      </c>
      <c r="K48" s="9">
        <v>30.664000000000001</v>
      </c>
      <c r="L48" s="9">
        <v>7.5739999999999998</v>
      </c>
      <c r="M48" s="9">
        <v>388.37599999999998</v>
      </c>
      <c r="N48" s="9">
        <v>19.239999999999998</v>
      </c>
      <c r="O48" s="9">
        <v>19.986999999999998</v>
      </c>
      <c r="P48" s="9">
        <v>1188.2860000000001</v>
      </c>
      <c r="Q48" s="9">
        <v>690.86599999999999</v>
      </c>
      <c r="R48" s="9">
        <v>3033.8339999999998</v>
      </c>
      <c r="S48" s="9">
        <v>66.090999999999994</v>
      </c>
      <c r="T48" s="9">
        <v>19.093</v>
      </c>
      <c r="U48" s="9">
        <v>54.195999999999998</v>
      </c>
      <c r="V48" s="9">
        <v>13.941000000000001</v>
      </c>
      <c r="W48" s="9">
        <v>17.966999999999999</v>
      </c>
      <c r="X48" s="9">
        <v>92.284999999999997</v>
      </c>
      <c r="Y48" s="9">
        <v>4581.1840000000002</v>
      </c>
      <c r="Z48" s="9">
        <v>173.87</v>
      </c>
      <c r="AA48" s="9">
        <v>75.915999999999997</v>
      </c>
      <c r="AB48" s="9">
        <v>78.271000000000001</v>
      </c>
      <c r="AC48" s="9">
        <v>52.892000000000003</v>
      </c>
      <c r="AD48" s="9">
        <v>16.64</v>
      </c>
      <c r="AE48" s="9">
        <v>1.587</v>
      </c>
      <c r="AF48" s="9">
        <v>10.613</v>
      </c>
      <c r="AG48" s="9">
        <v>4.2859999999999996</v>
      </c>
      <c r="AH48" s="10"/>
      <c r="AI48" s="10"/>
      <c r="AJ48" s="10"/>
      <c r="AK48" s="10"/>
      <c r="AL48" s="10"/>
      <c r="AM48" s="10"/>
      <c r="AN48" s="10"/>
      <c r="AO48" s="9"/>
      <c r="AP48" s="9"/>
      <c r="AQ48" s="9"/>
      <c r="AR48" s="9"/>
      <c r="AS48" s="9"/>
      <c r="AT48" s="9"/>
      <c r="AU48" s="9"/>
      <c r="AV48" s="9"/>
      <c r="AW48" s="9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</row>
    <row r="49" spans="1:68" ht="15.75" x14ac:dyDescent="0.25">
      <c r="A49" s="8" t="s">
        <v>137</v>
      </c>
      <c r="B49" s="4">
        <f>AVERAGE(74,75 )</f>
        <v>74.5</v>
      </c>
      <c r="C49" s="14">
        <f t="shared" si="0"/>
        <v>64.953999999999965</v>
      </c>
      <c r="D49" s="12"/>
      <c r="E49" s="12">
        <v>2.2484824657440186</v>
      </c>
      <c r="F49" s="12" t="s">
        <v>30</v>
      </c>
      <c r="G49" s="12"/>
      <c r="H49" s="9">
        <v>18.812999999999999</v>
      </c>
      <c r="I49" s="9">
        <v>170.49600000000001</v>
      </c>
      <c r="J49" s="9">
        <v>2.8170000000000002</v>
      </c>
      <c r="K49" s="9">
        <v>29.78</v>
      </c>
      <c r="L49" s="9">
        <v>7.9429999999999996</v>
      </c>
      <c r="M49" s="9">
        <v>370.78399999999999</v>
      </c>
      <c r="N49" s="9">
        <v>16.152000000000001</v>
      </c>
      <c r="O49" s="9">
        <v>22.966000000000001</v>
      </c>
      <c r="P49" s="9">
        <v>1184.162</v>
      </c>
      <c r="Q49" s="9">
        <v>633.51700000000005</v>
      </c>
      <c r="R49" s="9">
        <v>2980.4070000000002</v>
      </c>
      <c r="S49" s="9">
        <v>64.638999999999996</v>
      </c>
      <c r="T49" s="9">
        <v>19.495000000000001</v>
      </c>
      <c r="U49" s="9">
        <v>54.637999999999998</v>
      </c>
      <c r="V49" s="9">
        <v>13.667</v>
      </c>
      <c r="W49" s="9">
        <v>18.829000000000001</v>
      </c>
      <c r="X49" s="9">
        <v>89.742000000000004</v>
      </c>
      <c r="Y49" s="9">
        <v>4541.4949999999999</v>
      </c>
      <c r="Z49" s="9">
        <v>162.869</v>
      </c>
      <c r="AA49" s="9">
        <v>77.677999999999997</v>
      </c>
      <c r="AB49" s="9">
        <v>80.382999999999996</v>
      </c>
      <c r="AC49" s="9">
        <v>54.926000000000002</v>
      </c>
      <c r="AD49" s="9">
        <v>15.914999999999999</v>
      </c>
      <c r="AE49" s="9">
        <v>1.506</v>
      </c>
      <c r="AF49" s="9">
        <v>12.769</v>
      </c>
      <c r="AG49" s="9">
        <v>4.3179999999999996</v>
      </c>
      <c r="AH49" s="10"/>
      <c r="AI49" s="10"/>
      <c r="AJ49" s="10"/>
      <c r="AK49" s="10"/>
      <c r="AL49" s="10"/>
      <c r="AM49" s="10"/>
      <c r="AN49" s="10"/>
      <c r="AO49" s="9"/>
      <c r="AP49" s="9"/>
      <c r="AQ49" s="9"/>
      <c r="AR49" s="9"/>
      <c r="AS49" s="9"/>
      <c r="AT49" s="9"/>
      <c r="AU49" s="9"/>
      <c r="AV49" s="9"/>
      <c r="AW49" s="9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</row>
    <row r="50" spans="1:68" ht="15.75" x14ac:dyDescent="0.25">
      <c r="A50" s="8" t="s">
        <v>138</v>
      </c>
      <c r="B50" s="4">
        <f>AVERAGE(75,76 )</f>
        <v>75.5</v>
      </c>
      <c r="C50" s="14">
        <f t="shared" si="0"/>
        <v>66.33599999999997</v>
      </c>
      <c r="D50" s="12"/>
      <c r="E50" s="12">
        <v>2.1708847284317017</v>
      </c>
      <c r="F50" s="12" t="s">
        <v>30</v>
      </c>
      <c r="G50" s="12"/>
      <c r="H50" s="9">
        <v>18.940999999999999</v>
      </c>
      <c r="I50" s="9">
        <v>188.452</v>
      </c>
      <c r="J50" s="9">
        <v>2.3260000000000001</v>
      </c>
      <c r="K50" s="9">
        <v>29.08</v>
      </c>
      <c r="L50" s="9">
        <v>8.1319999999999997</v>
      </c>
      <c r="M50" s="9">
        <v>326.88799999999998</v>
      </c>
      <c r="N50" s="9">
        <v>17.440000000000001</v>
      </c>
      <c r="O50" s="9">
        <v>19.146999999999998</v>
      </c>
      <c r="P50" s="9">
        <v>1136.6780000000001</v>
      </c>
      <c r="Q50" s="9">
        <v>591.80100000000004</v>
      </c>
      <c r="R50" s="9">
        <v>2513.9110000000001</v>
      </c>
      <c r="S50" s="9">
        <v>53.104999999999997</v>
      </c>
      <c r="T50" s="9">
        <v>15.585000000000001</v>
      </c>
      <c r="U50" s="9">
        <v>41.189</v>
      </c>
      <c r="V50" s="9">
        <v>12.272</v>
      </c>
      <c r="W50" s="9">
        <v>13.474</v>
      </c>
      <c r="X50" s="9">
        <v>67.861999999999995</v>
      </c>
      <c r="Y50" s="9">
        <v>3763.4169999999999</v>
      </c>
      <c r="Z50" s="9">
        <v>153.19900000000001</v>
      </c>
      <c r="AA50" s="9">
        <v>80.105000000000004</v>
      </c>
      <c r="AB50" s="9">
        <v>76.814999999999998</v>
      </c>
      <c r="AC50" s="9">
        <v>56.436999999999998</v>
      </c>
      <c r="AD50" s="9">
        <v>14.901</v>
      </c>
      <c r="AE50" s="9">
        <v>1.403</v>
      </c>
      <c r="AF50" s="9">
        <v>11.532</v>
      </c>
      <c r="AG50" s="9">
        <v>4.3819999999999997</v>
      </c>
      <c r="AH50" s="10"/>
      <c r="AI50" s="10"/>
      <c r="AJ50" s="10"/>
      <c r="AK50" s="10"/>
      <c r="AL50" s="10"/>
      <c r="AM50" s="10"/>
      <c r="AN50" s="10"/>
      <c r="AO50" s="9"/>
      <c r="AP50" s="9"/>
      <c r="AQ50" s="9"/>
      <c r="AR50" s="9"/>
      <c r="AS50" s="9"/>
      <c r="AT50" s="9"/>
      <c r="AU50" s="9"/>
      <c r="AV50" s="9"/>
      <c r="AW50" s="9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</row>
    <row r="51" spans="1:68" ht="15.75" x14ac:dyDescent="0.25">
      <c r="A51" s="8" t="s">
        <v>139</v>
      </c>
      <c r="B51" s="4">
        <f>AVERAGE(76,77 )</f>
        <v>76.5</v>
      </c>
      <c r="C51" s="14">
        <f t="shared" si="0"/>
        <v>67.717999999999975</v>
      </c>
      <c r="D51" s="12"/>
      <c r="E51" s="12">
        <v>1.145531952381134</v>
      </c>
      <c r="F51" s="12" t="s">
        <v>30</v>
      </c>
      <c r="G51" s="12"/>
      <c r="H51" s="9">
        <v>18.204999999999998</v>
      </c>
      <c r="I51" s="9">
        <v>179.501</v>
      </c>
      <c r="J51" s="9">
        <v>2.2080000000000002</v>
      </c>
      <c r="K51" s="9">
        <v>28.818000000000001</v>
      </c>
      <c r="L51" s="9">
        <v>8.2690000000000001</v>
      </c>
      <c r="M51" s="9">
        <v>328.00599999999997</v>
      </c>
      <c r="N51" s="9">
        <v>16.716999999999999</v>
      </c>
      <c r="O51" s="9">
        <v>22.504000000000001</v>
      </c>
      <c r="P51" s="9">
        <v>1136.4190000000001</v>
      </c>
      <c r="Q51" s="9">
        <v>562.50699999999995</v>
      </c>
      <c r="R51" s="9">
        <v>2636.2510000000002</v>
      </c>
      <c r="S51" s="9">
        <v>55.829000000000001</v>
      </c>
      <c r="T51" s="9">
        <v>16.911999999999999</v>
      </c>
      <c r="U51" s="9">
        <v>43.606000000000002</v>
      </c>
      <c r="V51" s="9">
        <v>13.965</v>
      </c>
      <c r="W51" s="9">
        <v>14.994</v>
      </c>
      <c r="X51" s="9">
        <v>70.656999999999996</v>
      </c>
      <c r="Y51" s="9">
        <v>4018.1550000000002</v>
      </c>
      <c r="Z51" s="9">
        <v>160.001</v>
      </c>
      <c r="AA51" s="9">
        <v>84.424999999999997</v>
      </c>
      <c r="AB51" s="9">
        <v>84.942999999999998</v>
      </c>
      <c r="AC51" s="9">
        <v>64.47</v>
      </c>
      <c r="AD51" s="9">
        <v>14.169</v>
      </c>
      <c r="AE51" s="9">
        <v>1.321</v>
      </c>
      <c r="AF51" s="9">
        <v>12.663</v>
      </c>
      <c r="AG51" s="9">
        <v>4.6550000000000002</v>
      </c>
      <c r="AH51" s="10"/>
      <c r="AI51" s="10"/>
      <c r="AJ51" s="10"/>
      <c r="AK51" s="10"/>
      <c r="AL51" s="10"/>
      <c r="AM51" s="10"/>
      <c r="AN51" s="10"/>
      <c r="AO51" s="9"/>
      <c r="AP51" s="9"/>
      <c r="AQ51" s="9"/>
      <c r="AR51" s="9"/>
      <c r="AS51" s="9"/>
      <c r="AT51" s="9"/>
      <c r="AU51" s="9"/>
      <c r="AV51" s="9"/>
      <c r="AW51" s="9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</row>
    <row r="52" spans="1:68" ht="15.75" x14ac:dyDescent="0.25">
      <c r="A52" s="8" t="s">
        <v>140</v>
      </c>
      <c r="B52" s="4">
        <f>AVERAGE(77,78 )</f>
        <v>77.5</v>
      </c>
      <c r="C52" s="14">
        <f t="shared" si="0"/>
        <v>69.09999999999998</v>
      </c>
      <c r="D52" s="12"/>
      <c r="E52" s="12">
        <v>1.5859014391899109</v>
      </c>
      <c r="F52" s="12" t="s">
        <v>29</v>
      </c>
      <c r="G52" s="12"/>
      <c r="H52" s="9">
        <v>19.945</v>
      </c>
      <c r="I52" s="9">
        <v>182.53100000000001</v>
      </c>
      <c r="J52" s="9">
        <v>2.6779999999999999</v>
      </c>
      <c r="K52" s="9">
        <v>29.975999999999999</v>
      </c>
      <c r="L52" s="9">
        <v>8.718</v>
      </c>
      <c r="M52" s="9">
        <v>323.58100000000002</v>
      </c>
      <c r="N52" s="9">
        <v>16.009</v>
      </c>
      <c r="O52" s="9">
        <v>23.739000000000001</v>
      </c>
      <c r="P52" s="9">
        <v>1155.856</v>
      </c>
      <c r="Q52" s="9">
        <v>585.221</v>
      </c>
      <c r="R52" s="9">
        <v>2519.9769999999999</v>
      </c>
      <c r="S52" s="9">
        <v>56.378</v>
      </c>
      <c r="T52" s="9">
        <v>17.402999999999999</v>
      </c>
      <c r="U52" s="9">
        <v>43.654000000000003</v>
      </c>
      <c r="V52" s="9">
        <v>13.22</v>
      </c>
      <c r="W52" s="9">
        <v>15.714</v>
      </c>
      <c r="X52" s="9">
        <v>67.412000000000006</v>
      </c>
      <c r="Y52" s="9">
        <v>3811.636</v>
      </c>
      <c r="Z52" s="9">
        <v>163.46899999999999</v>
      </c>
      <c r="AA52" s="9">
        <v>91.822000000000003</v>
      </c>
      <c r="AB52" s="9">
        <v>87.328000000000003</v>
      </c>
      <c r="AC52" s="9">
        <v>65.385000000000005</v>
      </c>
      <c r="AD52" s="9">
        <v>14.712</v>
      </c>
      <c r="AE52" s="9">
        <v>1.3480000000000001</v>
      </c>
      <c r="AF52" s="9">
        <v>14.109</v>
      </c>
      <c r="AG52" s="9">
        <v>4.2720000000000002</v>
      </c>
      <c r="AH52" s="10"/>
      <c r="AI52" s="10"/>
      <c r="AJ52" s="10"/>
      <c r="AK52" s="10"/>
      <c r="AL52" s="10"/>
      <c r="AM52" s="10"/>
      <c r="AN52" s="10"/>
      <c r="AO52" s="9"/>
      <c r="AP52" s="9"/>
      <c r="AQ52" s="9"/>
      <c r="AR52" s="9"/>
      <c r="AS52" s="9"/>
      <c r="AT52" s="9"/>
      <c r="AU52" s="9"/>
      <c r="AV52" s="9"/>
      <c r="AW52" s="9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</row>
    <row r="53" spans="1:68" ht="15.75" x14ac:dyDescent="0.25">
      <c r="A53" s="8" t="s">
        <v>141</v>
      </c>
      <c r="B53" s="4">
        <f>AVERAGE(78,79 )</f>
        <v>78.5</v>
      </c>
      <c r="C53" s="14">
        <f t="shared" si="0"/>
        <v>70.481999999999985</v>
      </c>
      <c r="D53" s="12"/>
      <c r="E53" s="12">
        <v>1.9462936520576477</v>
      </c>
      <c r="F53" s="12" t="s">
        <v>30</v>
      </c>
      <c r="G53" s="12"/>
      <c r="H53" s="9">
        <v>18.277999999999999</v>
      </c>
      <c r="I53" s="9">
        <v>183.56899999999999</v>
      </c>
      <c r="J53" s="9">
        <v>2.1429999999999998</v>
      </c>
      <c r="K53" s="9">
        <v>27.981000000000002</v>
      </c>
      <c r="L53" s="9">
        <v>7.4790000000000001</v>
      </c>
      <c r="M53" s="9">
        <v>313.67500000000001</v>
      </c>
      <c r="N53" s="9">
        <v>18.280999999999999</v>
      </c>
      <c r="O53" s="9">
        <v>18.61</v>
      </c>
      <c r="P53" s="9">
        <v>1111.3900000000001</v>
      </c>
      <c r="Q53" s="9">
        <v>552.08600000000001</v>
      </c>
      <c r="R53" s="9">
        <v>2398.134</v>
      </c>
      <c r="S53" s="9">
        <v>55.348999999999997</v>
      </c>
      <c r="T53" s="9">
        <v>16.134</v>
      </c>
      <c r="U53" s="9">
        <v>41.588000000000001</v>
      </c>
      <c r="V53" s="9">
        <v>14.225</v>
      </c>
      <c r="W53" s="9">
        <v>13.212</v>
      </c>
      <c r="X53" s="9">
        <v>61.682000000000002</v>
      </c>
      <c r="Y53" s="9">
        <v>3637.616</v>
      </c>
      <c r="Z53" s="9">
        <v>121.76900000000001</v>
      </c>
      <c r="AA53" s="9">
        <v>85.694000000000003</v>
      </c>
      <c r="AB53" s="9">
        <v>78.322999999999993</v>
      </c>
      <c r="AC53" s="9">
        <v>59.508000000000003</v>
      </c>
      <c r="AD53" s="9">
        <v>13.472</v>
      </c>
      <c r="AE53" s="9">
        <v>1.2130000000000001</v>
      </c>
      <c r="AF53" s="9">
        <v>12.385999999999999</v>
      </c>
      <c r="AG53" s="9">
        <v>5.101</v>
      </c>
      <c r="AH53" s="10"/>
      <c r="AI53" s="10"/>
      <c r="AJ53" s="10"/>
      <c r="AK53" s="10"/>
      <c r="AL53" s="10"/>
      <c r="AM53" s="10"/>
      <c r="AN53" s="10"/>
      <c r="AO53" s="9"/>
      <c r="AP53" s="9"/>
      <c r="AQ53" s="9"/>
      <c r="AR53" s="9"/>
      <c r="AS53" s="9"/>
      <c r="AT53" s="9"/>
      <c r="AU53" s="9"/>
      <c r="AV53" s="9"/>
      <c r="AW53" s="9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</row>
    <row r="54" spans="1:68" ht="15.75" x14ac:dyDescent="0.25">
      <c r="A54" s="8" t="s">
        <v>142</v>
      </c>
      <c r="B54" s="4">
        <f>AVERAGE(79,80 )</f>
        <v>79.5</v>
      </c>
      <c r="C54" s="14">
        <f t="shared" si="0"/>
        <v>71.86399999999999</v>
      </c>
      <c r="D54" s="12"/>
      <c r="E54" s="12">
        <v>3.0849502682685852</v>
      </c>
      <c r="F54" s="12" t="s">
        <v>30</v>
      </c>
      <c r="G54" s="12"/>
      <c r="H54" s="9">
        <v>20.68</v>
      </c>
      <c r="I54" s="9">
        <v>183.875</v>
      </c>
      <c r="J54" s="9">
        <v>2.6469999999999998</v>
      </c>
      <c r="K54" s="9">
        <v>29.585999999999999</v>
      </c>
      <c r="L54" s="9">
        <v>10.363</v>
      </c>
      <c r="M54" s="9">
        <v>339.51299999999998</v>
      </c>
      <c r="N54" s="9">
        <v>14.185</v>
      </c>
      <c r="O54" s="9">
        <v>17.780999999999999</v>
      </c>
      <c r="P54" s="9">
        <v>1140.33</v>
      </c>
      <c r="Q54" s="9">
        <v>659.42700000000002</v>
      </c>
      <c r="R54" s="9">
        <v>2708.6239999999998</v>
      </c>
      <c r="S54" s="9">
        <v>66.558000000000007</v>
      </c>
      <c r="T54" s="9">
        <v>17.559000000000001</v>
      </c>
      <c r="U54" s="9">
        <v>55.319000000000003</v>
      </c>
      <c r="V54" s="9">
        <v>14.225</v>
      </c>
      <c r="W54" s="9">
        <v>17.925999999999998</v>
      </c>
      <c r="X54" s="9">
        <v>86.414000000000001</v>
      </c>
      <c r="Y54" s="9">
        <v>4123.6059999999998</v>
      </c>
      <c r="Z54" s="9">
        <v>146.82499999999999</v>
      </c>
      <c r="AA54" s="9">
        <v>90.787000000000006</v>
      </c>
      <c r="AB54" s="9">
        <v>85.319000000000003</v>
      </c>
      <c r="AC54" s="9">
        <v>67.638999999999996</v>
      </c>
      <c r="AD54" s="9">
        <v>16.988</v>
      </c>
      <c r="AE54" s="9">
        <v>1.5469999999999999</v>
      </c>
      <c r="AF54" s="9">
        <v>12.911</v>
      </c>
      <c r="AG54" s="9">
        <v>4.5679999999999996</v>
      </c>
      <c r="AH54" s="10"/>
      <c r="AI54" s="10"/>
      <c r="AJ54" s="10"/>
      <c r="AK54" s="10"/>
      <c r="AL54" s="10"/>
      <c r="AM54" s="10"/>
      <c r="AN54" s="10"/>
      <c r="AO54" s="9"/>
      <c r="AP54" s="9"/>
      <c r="AQ54" s="9"/>
      <c r="AR54" s="9"/>
      <c r="AS54" s="9"/>
      <c r="AT54" s="9"/>
      <c r="AU54" s="9"/>
      <c r="AV54" s="9"/>
      <c r="AW54" s="9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</row>
    <row r="55" spans="1:68" ht="15.75" x14ac:dyDescent="0.25">
      <c r="A55" s="8" t="s">
        <v>143</v>
      </c>
      <c r="B55" s="4">
        <f>AVERAGE(80,81 )</f>
        <v>80.5</v>
      </c>
      <c r="C55" s="14">
        <f t="shared" si="0"/>
        <v>73.245999999999995</v>
      </c>
      <c r="D55" s="12"/>
      <c r="E55" s="12">
        <v>4.3303918838500977</v>
      </c>
      <c r="F55" s="12" t="s">
        <v>29</v>
      </c>
      <c r="G55" s="12"/>
      <c r="H55" s="9">
        <v>18.209</v>
      </c>
      <c r="I55" s="9">
        <v>161.012</v>
      </c>
      <c r="J55" s="9">
        <v>2.1909999999999998</v>
      </c>
      <c r="K55" s="9">
        <v>28.567</v>
      </c>
      <c r="L55" s="9">
        <v>9.907</v>
      </c>
      <c r="M55" s="9">
        <v>349.33499999999998</v>
      </c>
      <c r="N55" s="9">
        <v>15.249000000000001</v>
      </c>
      <c r="O55" s="9">
        <v>24.576000000000001</v>
      </c>
      <c r="P55" s="9">
        <v>1125.7439999999999</v>
      </c>
      <c r="Q55" s="9">
        <v>681.15700000000004</v>
      </c>
      <c r="R55" s="9">
        <v>2850.9380000000001</v>
      </c>
      <c r="S55" s="9">
        <v>84.001000000000005</v>
      </c>
      <c r="T55" s="9">
        <v>18.573</v>
      </c>
      <c r="U55" s="9">
        <v>68.951999999999998</v>
      </c>
      <c r="V55" s="9">
        <v>15.978999999999999</v>
      </c>
      <c r="W55" s="9">
        <v>20.010000000000002</v>
      </c>
      <c r="X55" s="9">
        <v>122.36499999999999</v>
      </c>
      <c r="Y55" s="9">
        <v>4359.9759999999997</v>
      </c>
      <c r="Z55" s="9">
        <v>122.054</v>
      </c>
      <c r="AA55" s="9">
        <v>81.915999999999997</v>
      </c>
      <c r="AB55" s="9">
        <v>81.350999999999999</v>
      </c>
      <c r="AC55" s="9">
        <v>56.752000000000002</v>
      </c>
      <c r="AD55" s="9">
        <v>17.439</v>
      </c>
      <c r="AE55" s="9">
        <v>1.6080000000000001</v>
      </c>
      <c r="AF55" s="9">
        <v>11.558</v>
      </c>
      <c r="AG55" s="9">
        <v>3.8370000000000002</v>
      </c>
      <c r="AH55" s="10"/>
      <c r="AI55" s="10"/>
      <c r="AJ55" s="10"/>
      <c r="AK55" s="10"/>
      <c r="AL55" s="10"/>
      <c r="AM55" s="10"/>
      <c r="AN55" s="10"/>
      <c r="AO55" s="9"/>
      <c r="AP55" s="9"/>
      <c r="AQ55" s="9"/>
      <c r="AR55" s="9"/>
      <c r="AS55" s="9"/>
      <c r="AT55" s="9"/>
      <c r="AU55" s="9"/>
      <c r="AV55" s="9"/>
      <c r="AW55" s="9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</row>
    <row r="56" spans="1:68" ht="15.75" x14ac:dyDescent="0.25">
      <c r="A56" s="8" t="s">
        <v>144</v>
      </c>
      <c r="B56" s="4">
        <f>AVERAGE(81,82 )</f>
        <v>81.5</v>
      </c>
      <c r="C56" s="14">
        <f t="shared" si="0"/>
        <v>74.628</v>
      </c>
      <c r="D56" s="12"/>
      <c r="E56" s="12">
        <v>9.0869170427322388</v>
      </c>
      <c r="F56" s="12" t="s">
        <v>31</v>
      </c>
      <c r="G56" s="12"/>
      <c r="H56" s="9">
        <v>17.762</v>
      </c>
      <c r="I56" s="9">
        <v>151.50700000000001</v>
      </c>
      <c r="J56" s="9">
        <v>2.5819999999999999</v>
      </c>
      <c r="K56" s="9">
        <v>29.318000000000001</v>
      </c>
      <c r="L56" s="9">
        <v>10.944000000000001</v>
      </c>
      <c r="M56" s="9">
        <v>361.87599999999998</v>
      </c>
      <c r="N56" s="9">
        <v>17.591000000000001</v>
      </c>
      <c r="O56" s="9">
        <v>21.991</v>
      </c>
      <c r="P56" s="9">
        <v>1115.299</v>
      </c>
      <c r="Q56" s="9">
        <v>807.59799999999996</v>
      </c>
      <c r="R56" s="9">
        <v>3047.0770000000002</v>
      </c>
      <c r="S56" s="9">
        <v>89.995000000000005</v>
      </c>
      <c r="T56" s="9">
        <v>19.209</v>
      </c>
      <c r="U56" s="9">
        <v>77.489999999999995</v>
      </c>
      <c r="V56" s="9">
        <v>15.151</v>
      </c>
      <c r="W56" s="9">
        <v>23.98</v>
      </c>
      <c r="X56" s="9">
        <v>115.542</v>
      </c>
      <c r="Y56" s="9">
        <v>4652.8739999999998</v>
      </c>
      <c r="Z56" s="9">
        <v>123.55500000000001</v>
      </c>
      <c r="AA56" s="9">
        <v>80.787999999999997</v>
      </c>
      <c r="AB56" s="9">
        <v>76.225999999999999</v>
      </c>
      <c r="AC56" s="9">
        <v>56.606999999999999</v>
      </c>
      <c r="AD56" s="9">
        <v>18.861999999999998</v>
      </c>
      <c r="AE56" s="9">
        <v>1.706</v>
      </c>
      <c r="AF56" s="9">
        <v>12.565</v>
      </c>
      <c r="AG56" s="9">
        <v>4.343</v>
      </c>
      <c r="AH56" s="10"/>
      <c r="AI56" s="10"/>
      <c r="AJ56" s="10"/>
      <c r="AK56" s="10"/>
      <c r="AL56" s="10"/>
      <c r="AM56" s="10"/>
      <c r="AN56" s="10"/>
      <c r="AO56" s="9"/>
      <c r="AP56" s="9"/>
      <c r="AQ56" s="9"/>
      <c r="AR56" s="9"/>
      <c r="AS56" s="9"/>
      <c r="AT56" s="9"/>
      <c r="AU56" s="9"/>
      <c r="AV56" s="9"/>
      <c r="AW56" s="9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</row>
    <row r="57" spans="1:68" ht="15.75" x14ac:dyDescent="0.25">
      <c r="A57" s="8" t="s">
        <v>145</v>
      </c>
      <c r="B57" s="4">
        <f>AVERAGE(82,83 )</f>
        <v>82.5</v>
      </c>
      <c r="C57" s="14">
        <f t="shared" si="0"/>
        <v>76.010000000000005</v>
      </c>
      <c r="D57" s="12"/>
      <c r="E57" s="12">
        <v>7.5868048667907715</v>
      </c>
      <c r="F57" s="12" t="s">
        <v>29</v>
      </c>
      <c r="G57" s="12"/>
      <c r="H57" s="9">
        <v>17.556999999999999</v>
      </c>
      <c r="I57" s="9">
        <v>151.51499999999999</v>
      </c>
      <c r="J57" s="9">
        <v>2.5529999999999999</v>
      </c>
      <c r="K57" s="9">
        <v>28.443000000000001</v>
      </c>
      <c r="L57" s="9">
        <v>11.781000000000001</v>
      </c>
      <c r="M57" s="9">
        <v>360.24</v>
      </c>
      <c r="N57" s="9">
        <v>14.72</v>
      </c>
      <c r="O57" s="9">
        <v>21.748999999999999</v>
      </c>
      <c r="P57" s="9">
        <v>1086.181</v>
      </c>
      <c r="Q57" s="9">
        <v>915.57600000000002</v>
      </c>
      <c r="R57" s="9">
        <v>3200.4920000000002</v>
      </c>
      <c r="S57" s="9">
        <v>110.39100000000001</v>
      </c>
      <c r="T57" s="9">
        <v>20.079000000000001</v>
      </c>
      <c r="U57" s="9">
        <v>91.819000000000003</v>
      </c>
      <c r="V57" s="9">
        <v>16.856999999999999</v>
      </c>
      <c r="W57" s="9">
        <v>24.111000000000001</v>
      </c>
      <c r="X57" s="9">
        <v>115.279</v>
      </c>
      <c r="Y57" s="9">
        <v>4883.1289999999999</v>
      </c>
      <c r="Z57" s="9">
        <v>132.047</v>
      </c>
      <c r="AA57" s="9">
        <v>85.012</v>
      </c>
      <c r="AB57" s="9">
        <v>78.445999999999998</v>
      </c>
      <c r="AC57" s="9">
        <v>56.792999999999999</v>
      </c>
      <c r="AD57" s="9">
        <v>18.768000000000001</v>
      </c>
      <c r="AE57" s="9">
        <v>1.7290000000000001</v>
      </c>
      <c r="AF57" s="9">
        <v>12.738</v>
      </c>
      <c r="AG57" s="9">
        <v>5.0659999999999998</v>
      </c>
      <c r="AH57" s="10"/>
      <c r="AI57" s="10"/>
      <c r="AJ57" s="10"/>
      <c r="AK57" s="10"/>
      <c r="AL57" s="10"/>
      <c r="AM57" s="10"/>
      <c r="AN57" s="10"/>
      <c r="AO57" s="9"/>
      <c r="AP57" s="9"/>
      <c r="AQ57" s="9"/>
      <c r="AR57" s="9"/>
      <c r="AS57" s="9"/>
      <c r="AT57" s="9"/>
      <c r="AU57" s="9"/>
      <c r="AV57" s="9"/>
      <c r="AW57" s="9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</row>
    <row r="58" spans="1:68" ht="15.75" x14ac:dyDescent="0.25">
      <c r="A58" s="8" t="s">
        <v>146</v>
      </c>
      <c r="B58" s="4">
        <f>AVERAGE(83,84 )</f>
        <v>83.5</v>
      </c>
      <c r="C58" s="14">
        <f t="shared" si="0"/>
        <v>77.39200000000001</v>
      </c>
      <c r="D58" s="12"/>
      <c r="E58" s="12">
        <v>4.6054134368896484</v>
      </c>
      <c r="F58" s="12" t="s">
        <v>29</v>
      </c>
      <c r="G58" s="12"/>
      <c r="H58" s="9">
        <v>18.134</v>
      </c>
      <c r="I58" s="9">
        <v>171.61699999999999</v>
      </c>
      <c r="J58" s="9">
        <v>2.3410000000000002</v>
      </c>
      <c r="K58" s="9">
        <v>29.023</v>
      </c>
      <c r="L58" s="9">
        <v>8.8290000000000006</v>
      </c>
      <c r="M58" s="9">
        <v>354.73</v>
      </c>
      <c r="N58" s="9">
        <v>13.044</v>
      </c>
      <c r="O58" s="9">
        <v>19.695</v>
      </c>
      <c r="P58" s="9">
        <v>1120.3140000000001</v>
      </c>
      <c r="Q58" s="9">
        <v>709.48299999999995</v>
      </c>
      <c r="R58" s="9">
        <v>2764.3809999999999</v>
      </c>
      <c r="S58" s="9">
        <v>76.164000000000001</v>
      </c>
      <c r="T58" s="9">
        <v>18.311</v>
      </c>
      <c r="U58" s="9">
        <v>59.984999999999999</v>
      </c>
      <c r="V58" s="9">
        <v>14.696999999999999</v>
      </c>
      <c r="W58" s="9">
        <v>19.096</v>
      </c>
      <c r="X58" s="9">
        <v>80.775999999999996</v>
      </c>
      <c r="Y58" s="9">
        <v>4206.1350000000002</v>
      </c>
      <c r="Z58" s="9">
        <v>148.92599999999999</v>
      </c>
      <c r="AA58" s="9">
        <v>93.504000000000005</v>
      </c>
      <c r="AB58" s="9">
        <v>85.129000000000005</v>
      </c>
      <c r="AC58" s="9">
        <v>65.245000000000005</v>
      </c>
      <c r="AD58" s="9">
        <v>17.308</v>
      </c>
      <c r="AE58" s="9">
        <v>1.5469999999999999</v>
      </c>
      <c r="AF58" s="9">
        <v>13.739000000000001</v>
      </c>
      <c r="AG58" s="9">
        <v>4.59</v>
      </c>
      <c r="AH58" s="10"/>
      <c r="AI58" s="10"/>
      <c r="AJ58" s="10"/>
      <c r="AK58" s="10"/>
      <c r="AL58" s="10"/>
      <c r="AM58" s="10"/>
      <c r="AN58" s="10"/>
      <c r="AO58" s="9"/>
      <c r="AP58" s="9"/>
      <c r="AQ58" s="9"/>
      <c r="AR58" s="9"/>
      <c r="AS58" s="9"/>
      <c r="AT58" s="9"/>
      <c r="AU58" s="9"/>
      <c r="AV58" s="9"/>
      <c r="AW58" s="9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</row>
    <row r="59" spans="1:68" ht="15.75" x14ac:dyDescent="0.25">
      <c r="A59" s="8" t="s">
        <v>147</v>
      </c>
      <c r="B59" s="4">
        <f>AVERAGE(84,85 )</f>
        <v>84.5</v>
      </c>
      <c r="C59" s="14">
        <f t="shared" si="0"/>
        <v>78.774000000000015</v>
      </c>
      <c r="D59" s="12"/>
      <c r="E59" s="12">
        <v>1.311342179775238</v>
      </c>
      <c r="F59" s="12" t="s">
        <v>29</v>
      </c>
      <c r="G59" s="12"/>
      <c r="H59" s="9">
        <v>18.018000000000001</v>
      </c>
      <c r="I59" s="9">
        <v>183.45099999999999</v>
      </c>
      <c r="J59" s="9">
        <v>2.27</v>
      </c>
      <c r="K59" s="9">
        <v>27.622</v>
      </c>
      <c r="L59" s="9">
        <v>7.7729999999999997</v>
      </c>
      <c r="M59" s="9">
        <v>315.315</v>
      </c>
      <c r="N59" s="9">
        <v>11.361000000000001</v>
      </c>
      <c r="O59" s="9">
        <v>16.100000000000001</v>
      </c>
      <c r="P59" s="9">
        <v>1094.4069999999999</v>
      </c>
      <c r="Q59" s="9">
        <v>621.40099999999995</v>
      </c>
      <c r="R59" s="9">
        <v>2389.4789999999998</v>
      </c>
      <c r="S59" s="9">
        <v>57.515999999999998</v>
      </c>
      <c r="T59" s="9">
        <v>16.620999999999999</v>
      </c>
      <c r="U59" s="9">
        <v>47.572000000000003</v>
      </c>
      <c r="V59" s="9">
        <v>13.199</v>
      </c>
      <c r="W59" s="9">
        <v>14.814</v>
      </c>
      <c r="X59" s="9">
        <v>61.71</v>
      </c>
      <c r="Y59" s="9">
        <v>3661.8620000000001</v>
      </c>
      <c r="Z59" s="9">
        <v>108.988</v>
      </c>
      <c r="AA59" s="9">
        <v>65.483000000000004</v>
      </c>
      <c r="AB59" s="9">
        <v>61.081000000000003</v>
      </c>
      <c r="AC59" s="9">
        <v>39.198999999999998</v>
      </c>
      <c r="AD59" s="9">
        <v>12.087</v>
      </c>
      <c r="AE59" s="9">
        <v>1.085</v>
      </c>
      <c r="AF59" s="9">
        <v>8.1370000000000005</v>
      </c>
      <c r="AG59" s="9">
        <v>3.0350000000000001</v>
      </c>
      <c r="AH59" s="10"/>
      <c r="AI59" s="10"/>
      <c r="AJ59" s="10"/>
      <c r="AK59" s="10"/>
      <c r="AL59" s="10"/>
      <c r="AM59" s="10"/>
      <c r="AN59" s="10"/>
      <c r="AO59" s="9"/>
      <c r="AP59" s="9"/>
      <c r="AQ59" s="9"/>
      <c r="AR59" s="9"/>
      <c r="AS59" s="9"/>
      <c r="AT59" s="9"/>
      <c r="AU59" s="9"/>
      <c r="AV59" s="9"/>
      <c r="AW59" s="9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</row>
    <row r="60" spans="1:68" ht="15.75" x14ac:dyDescent="0.25">
      <c r="A60" s="8" t="s">
        <v>148</v>
      </c>
      <c r="B60" s="4">
        <f>AVERAGE(85,86 )</f>
        <v>85.5</v>
      </c>
      <c r="C60" s="14">
        <f t="shared" si="0"/>
        <v>80.15600000000002</v>
      </c>
      <c r="D60" s="12"/>
      <c r="E60" s="12">
        <v>0.84444257616996765</v>
      </c>
      <c r="F60" s="12" t="s">
        <v>29</v>
      </c>
      <c r="G60" s="12"/>
      <c r="H60" s="9">
        <v>19.350000000000001</v>
      </c>
      <c r="I60" s="9">
        <v>182.94499999999999</v>
      </c>
      <c r="J60" s="9">
        <v>2.3540000000000001</v>
      </c>
      <c r="K60" s="9">
        <v>29.376000000000001</v>
      </c>
      <c r="L60" s="9">
        <v>5.8760000000000003</v>
      </c>
      <c r="M60" s="9">
        <v>325.89499999999998</v>
      </c>
      <c r="N60" s="9">
        <v>15.994</v>
      </c>
      <c r="O60" s="9">
        <v>18.052</v>
      </c>
      <c r="P60" s="9">
        <v>1171.087</v>
      </c>
      <c r="Q60" s="9">
        <v>561.71500000000003</v>
      </c>
      <c r="R60" s="9">
        <v>2475.4720000000002</v>
      </c>
      <c r="S60" s="9">
        <v>55.768000000000001</v>
      </c>
      <c r="T60" s="9">
        <v>16.565999999999999</v>
      </c>
      <c r="U60" s="9">
        <v>43.039000000000001</v>
      </c>
      <c r="V60" s="9">
        <v>12.345000000000001</v>
      </c>
      <c r="W60" s="9">
        <v>12.824</v>
      </c>
      <c r="X60" s="9">
        <v>56.174999999999997</v>
      </c>
      <c r="Y60" s="9">
        <v>3772.4839999999999</v>
      </c>
      <c r="Z60" s="9">
        <v>145.68799999999999</v>
      </c>
      <c r="AA60" s="9">
        <v>84.828999999999994</v>
      </c>
      <c r="AB60" s="9">
        <v>82.186999999999998</v>
      </c>
      <c r="AC60" s="9">
        <v>55.326000000000001</v>
      </c>
      <c r="AD60" s="9">
        <v>14.55</v>
      </c>
      <c r="AE60" s="9">
        <v>1.171</v>
      </c>
      <c r="AF60" s="9">
        <v>11.797000000000001</v>
      </c>
      <c r="AG60" s="9">
        <v>4.5069999999999997</v>
      </c>
      <c r="AH60" s="10"/>
      <c r="AI60" s="10"/>
      <c r="AJ60" s="10"/>
      <c r="AK60" s="10"/>
      <c r="AL60" s="10"/>
      <c r="AM60" s="10"/>
      <c r="AN60" s="10"/>
      <c r="AO60" s="9"/>
      <c r="AP60" s="9"/>
      <c r="AQ60" s="9"/>
      <c r="AR60" s="9"/>
      <c r="AS60" s="9"/>
      <c r="AT60" s="9"/>
      <c r="AU60" s="9"/>
      <c r="AV60" s="9"/>
      <c r="AW60" s="9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</row>
    <row r="61" spans="1:68" ht="15.75" x14ac:dyDescent="0.25">
      <c r="A61" s="8" t="s">
        <v>149</v>
      </c>
      <c r="B61" s="4">
        <f>AVERAGE(86,87 )</f>
        <v>86.5</v>
      </c>
      <c r="C61" s="14">
        <f t="shared" si="0"/>
        <v>81.538000000000025</v>
      </c>
      <c r="D61" s="12"/>
      <c r="E61" s="12">
        <v>1.0007411241531372</v>
      </c>
      <c r="F61" s="12" t="s">
        <v>30</v>
      </c>
      <c r="G61" s="12"/>
      <c r="H61" s="9">
        <v>20.355</v>
      </c>
      <c r="I61" s="9">
        <v>190.95</v>
      </c>
      <c r="J61" s="9">
        <v>2.48</v>
      </c>
      <c r="K61" s="9">
        <v>30.204000000000001</v>
      </c>
      <c r="L61" s="9">
        <v>7.7240000000000002</v>
      </c>
      <c r="M61" s="9">
        <v>351.6</v>
      </c>
      <c r="N61" s="9">
        <v>21.024000000000001</v>
      </c>
      <c r="O61" s="9">
        <v>20.231000000000002</v>
      </c>
      <c r="P61" s="9">
        <v>1130.0630000000001</v>
      </c>
      <c r="Q61" s="9">
        <v>635.33299999999997</v>
      </c>
      <c r="R61" s="9">
        <v>2578.8310000000001</v>
      </c>
      <c r="S61" s="9">
        <v>60.848999999999997</v>
      </c>
      <c r="T61" s="9">
        <v>17.646999999999998</v>
      </c>
      <c r="U61" s="9">
        <v>48.350999999999999</v>
      </c>
      <c r="V61" s="9">
        <v>13.254</v>
      </c>
      <c r="W61" s="9">
        <v>15.262</v>
      </c>
      <c r="X61" s="9">
        <v>68.808999999999997</v>
      </c>
      <c r="Y61" s="9">
        <v>3912.6019999999999</v>
      </c>
      <c r="Z61" s="9">
        <v>188.79400000000001</v>
      </c>
      <c r="AA61" s="9">
        <v>89.248999999999995</v>
      </c>
      <c r="AB61" s="9">
        <v>80.837999999999994</v>
      </c>
      <c r="AC61" s="9">
        <v>63.981000000000002</v>
      </c>
      <c r="AD61" s="9">
        <v>15.166</v>
      </c>
      <c r="AE61" s="9">
        <v>1.415</v>
      </c>
      <c r="AF61" s="9">
        <v>13.459</v>
      </c>
      <c r="AG61" s="9">
        <v>3.55</v>
      </c>
      <c r="AH61" s="10"/>
      <c r="AI61" s="10"/>
      <c r="AJ61" s="10"/>
      <c r="AK61" s="10"/>
      <c r="AL61" s="10"/>
      <c r="AM61" s="10"/>
      <c r="AN61" s="10"/>
      <c r="AO61" s="9"/>
      <c r="AP61" s="9"/>
      <c r="AQ61" s="9"/>
      <c r="AR61" s="9"/>
      <c r="AS61" s="9"/>
      <c r="AT61" s="9"/>
      <c r="AU61" s="9"/>
      <c r="AV61" s="9"/>
      <c r="AW61" s="9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</row>
    <row r="62" spans="1:68" ht="15.75" x14ac:dyDescent="0.25">
      <c r="A62" s="8" t="s">
        <v>150</v>
      </c>
      <c r="B62" s="4">
        <f>AVERAGE(87,88 )</f>
        <v>87.5</v>
      </c>
      <c r="C62" s="14">
        <f t="shared" si="0"/>
        <v>82.92000000000003</v>
      </c>
      <c r="D62" s="12"/>
      <c r="E62" s="12">
        <v>1.4848680198192596</v>
      </c>
      <c r="F62" s="12" t="s">
        <v>30</v>
      </c>
      <c r="G62" s="12"/>
      <c r="H62" s="9">
        <v>20.064</v>
      </c>
      <c r="I62" s="9">
        <v>175.78800000000001</v>
      </c>
      <c r="J62" s="9">
        <v>2.7010000000000001</v>
      </c>
      <c r="K62" s="9">
        <v>30.66</v>
      </c>
      <c r="L62" s="9">
        <v>8.0180000000000007</v>
      </c>
      <c r="M62" s="9">
        <v>389.245</v>
      </c>
      <c r="N62" s="9">
        <v>19.09</v>
      </c>
      <c r="O62" s="9">
        <v>18.995999999999999</v>
      </c>
      <c r="P62" s="9">
        <v>1176.904</v>
      </c>
      <c r="Q62" s="9">
        <v>637.86400000000003</v>
      </c>
      <c r="R62" s="9">
        <v>2752.2220000000002</v>
      </c>
      <c r="S62" s="9">
        <v>70.968000000000004</v>
      </c>
      <c r="T62" s="9">
        <v>17.779</v>
      </c>
      <c r="U62" s="9">
        <v>58.929000000000002</v>
      </c>
      <c r="V62" s="9">
        <v>14.23</v>
      </c>
      <c r="W62" s="9">
        <v>18.640999999999998</v>
      </c>
      <c r="X62" s="9">
        <v>77.783000000000001</v>
      </c>
      <c r="Y62" s="9">
        <v>4197.607</v>
      </c>
      <c r="Z62" s="9">
        <v>145.81899999999999</v>
      </c>
      <c r="AA62" s="9">
        <v>77.756</v>
      </c>
      <c r="AB62" s="9">
        <v>72.846000000000004</v>
      </c>
      <c r="AC62" s="9">
        <v>51.104999999999997</v>
      </c>
      <c r="AD62" s="9">
        <v>15.762</v>
      </c>
      <c r="AE62" s="9">
        <v>1.4830000000000001</v>
      </c>
      <c r="AF62" s="9">
        <v>9.577</v>
      </c>
      <c r="AG62" s="9">
        <v>3.8519999999999999</v>
      </c>
      <c r="AH62" s="10"/>
      <c r="AI62" s="10"/>
      <c r="AJ62" s="10"/>
      <c r="AK62" s="10"/>
      <c r="AL62" s="10"/>
      <c r="AM62" s="10"/>
      <c r="AN62" s="10"/>
      <c r="AO62" s="9"/>
      <c r="AP62" s="9"/>
      <c r="AQ62" s="9"/>
      <c r="AR62" s="9"/>
      <c r="AS62" s="9"/>
      <c r="AT62" s="9"/>
      <c r="AU62" s="9"/>
      <c r="AV62" s="9"/>
      <c r="AW62" s="9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</row>
    <row r="63" spans="1:68" ht="15.75" x14ac:dyDescent="0.25">
      <c r="A63" s="8" t="s">
        <v>151</v>
      </c>
      <c r="B63" s="4">
        <f>AVERAGE(88,89 )</f>
        <v>88.5</v>
      </c>
      <c r="C63" s="14">
        <f t="shared" si="0"/>
        <v>84.302000000000035</v>
      </c>
      <c r="D63" s="12"/>
      <c r="E63" s="12">
        <v>1.0800825357437134</v>
      </c>
      <c r="F63" s="12" t="s">
        <v>29</v>
      </c>
      <c r="G63" s="12"/>
      <c r="H63" s="9">
        <v>19.524999999999999</v>
      </c>
      <c r="I63" s="9">
        <v>182.62899999999999</v>
      </c>
      <c r="J63" s="9">
        <v>1.974</v>
      </c>
      <c r="K63" s="9">
        <v>29.414000000000001</v>
      </c>
      <c r="L63" s="9">
        <v>6.3789999999999996</v>
      </c>
      <c r="M63" s="9">
        <v>342.32</v>
      </c>
      <c r="N63" s="9">
        <v>15.611000000000001</v>
      </c>
      <c r="O63" s="9">
        <v>17.024000000000001</v>
      </c>
      <c r="P63" s="9">
        <v>1167.4159999999999</v>
      </c>
      <c r="Q63" s="9">
        <v>586.35500000000002</v>
      </c>
      <c r="R63" s="9">
        <v>2652.6619999999998</v>
      </c>
      <c r="S63" s="9">
        <v>62.292999999999999</v>
      </c>
      <c r="T63" s="9">
        <v>17.14</v>
      </c>
      <c r="U63" s="9">
        <v>51.991</v>
      </c>
      <c r="V63" s="9">
        <v>13.451000000000001</v>
      </c>
      <c r="W63" s="9">
        <v>14.615</v>
      </c>
      <c r="X63" s="9">
        <v>62.875999999999998</v>
      </c>
      <c r="Y63" s="9">
        <v>4031.0030000000002</v>
      </c>
      <c r="Z63" s="9">
        <v>182.03200000000001</v>
      </c>
      <c r="AA63" s="9">
        <v>95.382999999999996</v>
      </c>
      <c r="AB63" s="9">
        <v>85.16</v>
      </c>
      <c r="AC63" s="9">
        <v>73.825000000000003</v>
      </c>
      <c r="AD63" s="9">
        <v>14.97</v>
      </c>
      <c r="AE63" s="9">
        <v>1.464</v>
      </c>
      <c r="AF63" s="9">
        <v>13.26</v>
      </c>
      <c r="AG63" s="9">
        <v>4.0369999999999999</v>
      </c>
      <c r="AH63" s="10"/>
      <c r="AI63" s="10"/>
      <c r="AJ63" s="10"/>
      <c r="AK63" s="10"/>
      <c r="AL63" s="10"/>
      <c r="AM63" s="10"/>
      <c r="AN63" s="10"/>
      <c r="AO63" s="9"/>
      <c r="AP63" s="9"/>
      <c r="AQ63" s="9"/>
      <c r="AR63" s="9"/>
      <c r="AS63" s="9"/>
      <c r="AT63" s="9"/>
      <c r="AU63" s="9"/>
      <c r="AV63" s="9"/>
      <c r="AW63" s="9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</row>
    <row r="64" spans="1:68" ht="15.75" x14ac:dyDescent="0.25">
      <c r="A64" s="8" t="s">
        <v>152</v>
      </c>
      <c r="B64" s="4">
        <f>AVERAGE(89,90 )</f>
        <v>89.5</v>
      </c>
      <c r="C64" s="14">
        <f t="shared" si="0"/>
        <v>85.68400000000004</v>
      </c>
      <c r="D64" s="12"/>
      <c r="E64" s="12">
        <v>2.0211790800094604</v>
      </c>
      <c r="F64" s="12" t="s">
        <v>29</v>
      </c>
      <c r="G64" s="12"/>
      <c r="H64" s="9">
        <v>18.529</v>
      </c>
      <c r="I64" s="9">
        <v>175.01300000000001</v>
      </c>
      <c r="J64" s="9">
        <v>2.0960000000000001</v>
      </c>
      <c r="K64" s="9">
        <v>29.295000000000002</v>
      </c>
      <c r="L64" s="9">
        <v>6.86</v>
      </c>
      <c r="M64" s="9">
        <v>383.82</v>
      </c>
      <c r="N64" s="9">
        <v>14.868</v>
      </c>
      <c r="O64" s="9">
        <v>22.907</v>
      </c>
      <c r="P64" s="9">
        <v>1120</v>
      </c>
      <c r="Q64" s="9">
        <v>574.55499999999995</v>
      </c>
      <c r="R64" s="9">
        <v>2921.962</v>
      </c>
      <c r="S64" s="9">
        <v>73.316000000000003</v>
      </c>
      <c r="T64" s="9">
        <v>18.91</v>
      </c>
      <c r="U64" s="9">
        <v>58.115000000000002</v>
      </c>
      <c r="V64" s="9">
        <v>14.412000000000001</v>
      </c>
      <c r="W64" s="9">
        <v>13.259</v>
      </c>
      <c r="X64" s="9">
        <v>66.686999999999998</v>
      </c>
      <c r="Y64" s="9">
        <v>4440.8950000000004</v>
      </c>
      <c r="Z64" s="9">
        <v>213.52799999999999</v>
      </c>
      <c r="AA64" s="9">
        <v>88.741</v>
      </c>
      <c r="AB64" s="9">
        <v>78.912999999999997</v>
      </c>
      <c r="AC64" s="9">
        <v>62.177</v>
      </c>
      <c r="AD64" s="9">
        <v>15.15</v>
      </c>
      <c r="AE64" s="9">
        <v>1.5780000000000001</v>
      </c>
      <c r="AF64" s="9">
        <v>11.614000000000001</v>
      </c>
      <c r="AG64" s="9">
        <v>4.202</v>
      </c>
      <c r="AH64" s="10"/>
      <c r="AI64" s="10"/>
      <c r="AJ64" s="10"/>
      <c r="AK64" s="10"/>
      <c r="AL64" s="10"/>
      <c r="AM64" s="10"/>
      <c r="AN64" s="10"/>
      <c r="AO64" s="9"/>
      <c r="AP64" s="9"/>
      <c r="AQ64" s="9"/>
      <c r="AR64" s="9"/>
      <c r="AS64" s="9"/>
      <c r="AT64" s="9"/>
      <c r="AU64" s="9"/>
      <c r="AV64" s="9"/>
      <c r="AW64" s="9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</row>
    <row r="65" spans="1:68" ht="15.75" x14ac:dyDescent="0.25">
      <c r="A65" s="8" t="s">
        <v>153</v>
      </c>
      <c r="B65" s="4">
        <f>AVERAGE(90,91 )</f>
        <v>90.5</v>
      </c>
      <c r="C65" s="14">
        <f t="shared" si="0"/>
        <v>87.066000000000045</v>
      </c>
      <c r="D65" s="12"/>
      <c r="E65" s="12">
        <v>1.650884747505188</v>
      </c>
      <c r="F65" s="12" t="s">
        <v>29</v>
      </c>
      <c r="G65" s="12"/>
      <c r="H65" s="9">
        <v>21.3</v>
      </c>
      <c r="I65" s="9">
        <v>193.291</v>
      </c>
      <c r="J65" s="9">
        <v>2.4129999999999998</v>
      </c>
      <c r="K65" s="9">
        <v>30.393000000000001</v>
      </c>
      <c r="L65" s="9">
        <v>6.8739999999999997</v>
      </c>
      <c r="M65" s="9">
        <v>419.58800000000002</v>
      </c>
      <c r="N65" s="9">
        <v>19.39</v>
      </c>
      <c r="O65" s="9">
        <v>23.247</v>
      </c>
      <c r="P65" s="9">
        <v>1171.941</v>
      </c>
      <c r="Q65" s="9">
        <v>593.81600000000003</v>
      </c>
      <c r="R65" s="9">
        <v>3142.0059999999999</v>
      </c>
      <c r="S65" s="9">
        <v>75.268000000000001</v>
      </c>
      <c r="T65" s="9">
        <v>20.390999999999998</v>
      </c>
      <c r="U65" s="9">
        <v>63.139000000000003</v>
      </c>
      <c r="V65" s="9">
        <v>13.863</v>
      </c>
      <c r="W65" s="9">
        <v>14.413</v>
      </c>
      <c r="X65" s="9">
        <v>66.864999999999995</v>
      </c>
      <c r="Y65" s="9">
        <v>4712.9390000000003</v>
      </c>
      <c r="Z65" s="9">
        <v>235.91300000000001</v>
      </c>
      <c r="AA65" s="9">
        <v>89.882000000000005</v>
      </c>
      <c r="AB65" s="9">
        <v>78.652000000000001</v>
      </c>
      <c r="AC65" s="9">
        <v>63.238999999999997</v>
      </c>
      <c r="AD65" s="9">
        <v>14.771000000000001</v>
      </c>
      <c r="AE65" s="9">
        <v>1.4990000000000001</v>
      </c>
      <c r="AF65" s="9">
        <v>14.221</v>
      </c>
      <c r="AG65" s="9">
        <v>4.4050000000000002</v>
      </c>
      <c r="AH65" s="10"/>
      <c r="AI65" s="10"/>
      <c r="AJ65" s="10"/>
      <c r="AK65" s="10"/>
      <c r="AL65" s="10"/>
      <c r="AM65" s="10"/>
      <c r="AN65" s="10"/>
      <c r="AO65" s="9"/>
      <c r="AP65" s="9"/>
      <c r="AQ65" s="9"/>
      <c r="AR65" s="9"/>
      <c r="AS65" s="9"/>
      <c r="AT65" s="9"/>
      <c r="AU65" s="9"/>
      <c r="AV65" s="9"/>
      <c r="AW65" s="9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</row>
    <row r="66" spans="1:68" ht="15.75" x14ac:dyDescent="0.25">
      <c r="A66" s="8" t="s">
        <v>154</v>
      </c>
      <c r="B66" s="4">
        <f>AVERAGE(91,92 )</f>
        <v>91.5</v>
      </c>
      <c r="C66" s="14">
        <f t="shared" si="0"/>
        <v>88.44800000000005</v>
      </c>
      <c r="D66" s="12"/>
      <c r="E66" s="12">
        <v>1.6941276391347249</v>
      </c>
      <c r="F66" s="12" t="s">
        <v>30</v>
      </c>
      <c r="G66" s="12"/>
      <c r="H66" s="9">
        <v>19.431000000000001</v>
      </c>
      <c r="I66" s="9">
        <v>175.37799999999999</v>
      </c>
      <c r="J66" s="9">
        <v>2.3540000000000001</v>
      </c>
      <c r="K66" s="9">
        <v>28.948</v>
      </c>
      <c r="L66" s="9">
        <v>6.577</v>
      </c>
      <c r="M66" s="9">
        <v>412.98700000000002</v>
      </c>
      <c r="N66" s="9">
        <v>20.044</v>
      </c>
      <c r="O66" s="9">
        <v>23.806000000000001</v>
      </c>
      <c r="P66" s="9">
        <v>1109.1679999999999</v>
      </c>
      <c r="Q66" s="9">
        <v>595.41700000000003</v>
      </c>
      <c r="R66" s="9">
        <v>3039.3</v>
      </c>
      <c r="S66" s="9">
        <v>75.897999999999996</v>
      </c>
      <c r="T66" s="9">
        <v>20.315000000000001</v>
      </c>
      <c r="U66" s="9">
        <v>60</v>
      </c>
      <c r="V66" s="9">
        <v>15.079000000000001</v>
      </c>
      <c r="W66" s="9">
        <v>15.708</v>
      </c>
      <c r="X66" s="9">
        <v>66.39</v>
      </c>
      <c r="Y66" s="9">
        <v>4626.924</v>
      </c>
      <c r="Z66" s="9">
        <v>211.833</v>
      </c>
      <c r="AA66" s="9">
        <v>81.302000000000007</v>
      </c>
      <c r="AB66" s="9">
        <v>72.456999999999994</v>
      </c>
      <c r="AC66" s="9">
        <v>54.555</v>
      </c>
      <c r="AD66" s="9">
        <v>14.596</v>
      </c>
      <c r="AE66" s="9">
        <v>1.3440000000000001</v>
      </c>
      <c r="AF66" s="9">
        <v>12.734</v>
      </c>
      <c r="AG66" s="9">
        <v>4.2249999999999996</v>
      </c>
      <c r="AH66" s="10"/>
      <c r="AI66" s="10"/>
      <c r="AJ66" s="10"/>
      <c r="AK66" s="10"/>
      <c r="AL66" s="10"/>
      <c r="AM66" s="10"/>
      <c r="AN66" s="10"/>
      <c r="AO66" s="9"/>
      <c r="AP66" s="9"/>
      <c r="AQ66" s="9"/>
      <c r="AR66" s="9"/>
      <c r="AS66" s="9"/>
      <c r="AT66" s="9"/>
      <c r="AU66" s="9"/>
      <c r="AV66" s="9"/>
      <c r="AW66" s="9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</row>
    <row r="67" spans="1:68" ht="15.75" x14ac:dyDescent="0.25">
      <c r="A67" s="8" t="s">
        <v>155</v>
      </c>
      <c r="B67" s="4">
        <f>AVERAGE(92,93 )</f>
        <v>92.5</v>
      </c>
      <c r="C67" s="14">
        <f t="shared" si="0"/>
        <v>89.830000000000055</v>
      </c>
      <c r="D67" s="12"/>
      <c r="E67" s="12">
        <v>1.8641990423202515</v>
      </c>
      <c r="F67" s="12" t="s">
        <v>30</v>
      </c>
      <c r="G67" s="12"/>
      <c r="H67" s="9">
        <v>19.521999999999998</v>
      </c>
      <c r="I67" s="9">
        <v>185.41300000000001</v>
      </c>
      <c r="J67" s="9">
        <v>2.3959999999999999</v>
      </c>
      <c r="K67" s="9">
        <v>29.449000000000002</v>
      </c>
      <c r="L67" s="9">
        <v>7.1349999999999998</v>
      </c>
      <c r="M67" s="9">
        <v>311.31900000000002</v>
      </c>
      <c r="N67" s="9">
        <v>14.611000000000001</v>
      </c>
      <c r="O67" s="9">
        <v>20.079000000000001</v>
      </c>
      <c r="P67" s="9">
        <v>1182.001</v>
      </c>
      <c r="Q67" s="9">
        <v>575.74400000000003</v>
      </c>
      <c r="R67" s="9">
        <v>2505.1419999999998</v>
      </c>
      <c r="S67" s="9">
        <v>60.853999999999999</v>
      </c>
      <c r="T67" s="9">
        <v>16.407</v>
      </c>
      <c r="U67" s="9">
        <v>45.469000000000001</v>
      </c>
      <c r="V67" s="9">
        <v>12.932</v>
      </c>
      <c r="W67" s="9">
        <v>12.972</v>
      </c>
      <c r="X67" s="9">
        <v>61.694000000000003</v>
      </c>
      <c r="Y67" s="9">
        <v>3800.181</v>
      </c>
      <c r="Z67" s="9">
        <v>106.004</v>
      </c>
      <c r="AA67" s="9">
        <v>79.248000000000005</v>
      </c>
      <c r="AB67" s="9">
        <v>76.938000000000002</v>
      </c>
      <c r="AC67" s="9">
        <v>49.295999999999999</v>
      </c>
      <c r="AD67" s="9">
        <v>12.827999999999999</v>
      </c>
      <c r="AE67" s="9">
        <v>1.159</v>
      </c>
      <c r="AF67" s="9">
        <v>10.044</v>
      </c>
      <c r="AG67" s="9">
        <v>3.73</v>
      </c>
      <c r="AH67" s="10"/>
      <c r="AI67" s="10"/>
      <c r="AJ67" s="10"/>
      <c r="AK67" s="10"/>
      <c r="AL67" s="10"/>
      <c r="AM67" s="10"/>
      <c r="AN67" s="10"/>
      <c r="AO67" s="9"/>
      <c r="AP67" s="9"/>
      <c r="AQ67" s="9"/>
      <c r="AR67" s="9"/>
      <c r="AS67" s="9"/>
      <c r="AT67" s="9"/>
      <c r="AU67" s="9"/>
      <c r="AV67" s="9"/>
      <c r="AW67" s="9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</row>
    <row r="68" spans="1:68" ht="15.75" x14ac:dyDescent="0.25">
      <c r="A68" s="8" t="s">
        <v>156</v>
      </c>
      <c r="B68" s="4">
        <f>AVERAGE(93,94 )</f>
        <v>93.5</v>
      </c>
      <c r="C68" s="14">
        <f t="shared" si="0"/>
        <v>91.21200000000006</v>
      </c>
      <c r="D68" s="12"/>
      <c r="E68" s="12">
        <v>0.53588654100894928</v>
      </c>
      <c r="F68" s="12" t="s">
        <v>30</v>
      </c>
      <c r="G68" s="12"/>
      <c r="H68" s="9">
        <v>19.7</v>
      </c>
      <c r="I68" s="9">
        <v>196.26400000000001</v>
      </c>
      <c r="J68" s="9">
        <v>2.4540000000000002</v>
      </c>
      <c r="K68" s="9">
        <v>29.814</v>
      </c>
      <c r="L68" s="9">
        <v>6.3120000000000003</v>
      </c>
      <c r="M68" s="9">
        <v>342.68599999999998</v>
      </c>
      <c r="N68" s="9">
        <v>14.590999999999999</v>
      </c>
      <c r="O68" s="9">
        <v>21.678000000000001</v>
      </c>
      <c r="P68" s="9">
        <v>1166.5219999999999</v>
      </c>
      <c r="Q68" s="9">
        <v>573.5</v>
      </c>
      <c r="R68" s="9">
        <v>2654.1329999999998</v>
      </c>
      <c r="S68" s="9">
        <v>61.5</v>
      </c>
      <c r="T68" s="9">
        <v>17.611000000000001</v>
      </c>
      <c r="U68" s="9">
        <v>49.9</v>
      </c>
      <c r="V68" s="9">
        <v>13.843999999999999</v>
      </c>
      <c r="W68" s="9">
        <v>14.997</v>
      </c>
      <c r="X68" s="9">
        <v>69.385000000000005</v>
      </c>
      <c r="Y68" s="9">
        <v>4011.9540000000002</v>
      </c>
      <c r="Z68" s="9">
        <v>123.511</v>
      </c>
      <c r="AA68" s="9">
        <v>82.034000000000006</v>
      </c>
      <c r="AB68" s="9">
        <v>81.364000000000004</v>
      </c>
      <c r="AC68" s="9">
        <v>51.966000000000001</v>
      </c>
      <c r="AD68" s="9">
        <v>15.367000000000001</v>
      </c>
      <c r="AE68" s="9">
        <v>1.276</v>
      </c>
      <c r="AF68" s="9">
        <v>9.6560000000000006</v>
      </c>
      <c r="AG68" s="9">
        <v>4.484</v>
      </c>
      <c r="AH68" s="10"/>
      <c r="AI68" s="10"/>
      <c r="AJ68" s="10"/>
      <c r="AK68" s="10"/>
      <c r="AL68" s="10"/>
      <c r="AM68" s="10"/>
      <c r="AN68" s="10"/>
      <c r="AO68" s="9"/>
      <c r="AP68" s="9"/>
      <c r="AQ68" s="9"/>
      <c r="AR68" s="9"/>
      <c r="AS68" s="9"/>
      <c r="AT68" s="9"/>
      <c r="AU68" s="9"/>
      <c r="AV68" s="9"/>
      <c r="AW68" s="9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</row>
    <row r="69" spans="1:68" ht="15.75" x14ac:dyDescent="0.25">
      <c r="A69" s="8" t="s">
        <v>157</v>
      </c>
      <c r="B69" s="4">
        <f>AVERAGE(94,95 )</f>
        <v>94.5</v>
      </c>
      <c r="C69" s="14">
        <f t="shared" si="0"/>
        <v>92.594000000000065</v>
      </c>
      <c r="D69" s="12"/>
      <c r="E69" s="12">
        <v>1.1352819800376892</v>
      </c>
      <c r="F69" s="12" t="s">
        <v>30</v>
      </c>
      <c r="G69" s="12"/>
      <c r="H69" s="9">
        <v>19.497</v>
      </c>
      <c r="I69" s="9">
        <v>180.26</v>
      </c>
      <c r="J69" s="9">
        <v>2.6669999999999998</v>
      </c>
      <c r="K69" s="9">
        <v>29.977</v>
      </c>
      <c r="L69" s="9">
        <v>7.5369999999999999</v>
      </c>
      <c r="M69" s="9">
        <v>354.59</v>
      </c>
      <c r="N69" s="9">
        <v>16.006</v>
      </c>
      <c r="O69" s="9">
        <v>23.614999999999998</v>
      </c>
      <c r="P69" s="9">
        <v>1188.414</v>
      </c>
      <c r="Q69" s="9">
        <v>644.33399999999995</v>
      </c>
      <c r="R69" s="9">
        <v>2814.9169999999999</v>
      </c>
      <c r="S69" s="9">
        <v>69.146000000000001</v>
      </c>
      <c r="T69" s="9">
        <v>19.015000000000001</v>
      </c>
      <c r="U69" s="9">
        <v>53.613999999999997</v>
      </c>
      <c r="V69" s="9">
        <v>14.243</v>
      </c>
      <c r="W69" s="9">
        <v>14.574</v>
      </c>
      <c r="X69" s="9">
        <v>81.524000000000001</v>
      </c>
      <c r="Y69" s="9">
        <v>4299.5510000000004</v>
      </c>
      <c r="Z69" s="9">
        <v>146.14099999999999</v>
      </c>
      <c r="AA69" s="9">
        <v>89.905000000000001</v>
      </c>
      <c r="AB69" s="9">
        <v>88.073999999999998</v>
      </c>
      <c r="AC69" s="9">
        <v>61.789000000000001</v>
      </c>
      <c r="AD69" s="9">
        <v>15.976000000000001</v>
      </c>
      <c r="AE69" s="9">
        <v>1.4750000000000001</v>
      </c>
      <c r="AF69" s="9">
        <v>11.831</v>
      </c>
      <c r="AG69" s="9">
        <v>4.9539999999999997</v>
      </c>
      <c r="AH69" s="10"/>
      <c r="AI69" s="10"/>
      <c r="AJ69" s="10"/>
      <c r="AK69" s="10"/>
      <c r="AL69" s="10"/>
      <c r="AM69" s="10"/>
      <c r="AN69" s="10"/>
      <c r="AO69" s="9"/>
      <c r="AP69" s="9"/>
      <c r="AQ69" s="9"/>
      <c r="AR69" s="9"/>
      <c r="AS69" s="9"/>
      <c r="AT69" s="9"/>
      <c r="AU69" s="9"/>
      <c r="AV69" s="9"/>
      <c r="AW69" s="9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</row>
    <row r="70" spans="1:68" ht="15.75" x14ac:dyDescent="0.25">
      <c r="A70" s="8" t="s">
        <v>158</v>
      </c>
      <c r="B70" s="4">
        <f>AVERAGE(95,96 )</f>
        <v>95.5</v>
      </c>
      <c r="C70" s="14">
        <f t="shared" si="0"/>
        <v>93.97600000000007</v>
      </c>
      <c r="D70" s="12"/>
      <c r="E70" s="12">
        <v>1.7200087904930115</v>
      </c>
      <c r="F70" s="12" t="s">
        <v>29</v>
      </c>
      <c r="G70" s="12"/>
      <c r="H70" s="9">
        <v>19.364999999999998</v>
      </c>
      <c r="I70" s="9">
        <v>187.327</v>
      </c>
      <c r="J70" s="9">
        <v>2.4279999999999999</v>
      </c>
      <c r="K70" s="9">
        <v>29.898</v>
      </c>
      <c r="L70" s="9">
        <v>7.1050000000000004</v>
      </c>
      <c r="M70" s="9">
        <v>353.88600000000002</v>
      </c>
      <c r="N70" s="9">
        <v>16.957999999999998</v>
      </c>
      <c r="O70" s="9">
        <v>16.274000000000001</v>
      </c>
      <c r="P70" s="9">
        <v>1131.864</v>
      </c>
      <c r="Q70" s="9">
        <v>622.96100000000001</v>
      </c>
      <c r="R70" s="9">
        <v>2672.2820000000002</v>
      </c>
      <c r="S70" s="9">
        <v>62.703000000000003</v>
      </c>
      <c r="T70" s="9">
        <v>18.413</v>
      </c>
      <c r="U70" s="9">
        <v>47.706000000000003</v>
      </c>
      <c r="V70" s="9">
        <v>13.318</v>
      </c>
      <c r="W70" s="9">
        <v>13.909000000000001</v>
      </c>
      <c r="X70" s="9">
        <v>66.534999999999997</v>
      </c>
      <c r="Y70" s="9">
        <v>4066.9189999999999</v>
      </c>
      <c r="Z70" s="9">
        <v>141.47300000000001</v>
      </c>
      <c r="AA70" s="9">
        <v>82.522000000000006</v>
      </c>
      <c r="AB70" s="9">
        <v>75.822000000000003</v>
      </c>
      <c r="AC70" s="9">
        <v>52.905999999999999</v>
      </c>
      <c r="AD70" s="9">
        <v>13.763</v>
      </c>
      <c r="AE70" s="9">
        <v>1.278</v>
      </c>
      <c r="AF70" s="9">
        <v>10.593</v>
      </c>
      <c r="AG70" s="9">
        <v>4.0220000000000002</v>
      </c>
      <c r="AH70" s="10"/>
      <c r="AI70" s="10"/>
      <c r="AJ70" s="10"/>
      <c r="AK70" s="10"/>
      <c r="AL70" s="10"/>
      <c r="AM70" s="10"/>
      <c r="AN70" s="10"/>
      <c r="AO70" s="9"/>
      <c r="AP70" s="9"/>
      <c r="AQ70" s="9"/>
      <c r="AR70" s="9"/>
      <c r="AS70" s="9"/>
      <c r="AT70" s="9"/>
      <c r="AU70" s="9"/>
      <c r="AV70" s="9"/>
      <c r="AW70" s="9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</row>
    <row r="71" spans="1:68" ht="15.75" x14ac:dyDescent="0.25">
      <c r="A71" s="8" t="s">
        <v>159</v>
      </c>
      <c r="B71" s="4">
        <f>AVERAGE(96,97 )</f>
        <v>96.5</v>
      </c>
      <c r="C71" s="19">
        <f>C70+1.382</f>
        <v>95.358000000000075</v>
      </c>
      <c r="D71" s="20"/>
      <c r="E71" s="12">
        <v>2.8100753426551819</v>
      </c>
      <c r="F71" s="12" t="s">
        <v>30</v>
      </c>
      <c r="G71" s="12"/>
      <c r="H71" s="9">
        <v>19.538</v>
      </c>
      <c r="I71" s="9">
        <v>156.87299999999999</v>
      </c>
      <c r="J71" s="9">
        <v>2.6219999999999999</v>
      </c>
      <c r="K71" s="9">
        <v>30.815999999999999</v>
      </c>
      <c r="L71" s="9">
        <v>8.5660000000000007</v>
      </c>
      <c r="M71" s="9">
        <v>466.92200000000003</v>
      </c>
      <c r="N71" s="9">
        <v>22.106999999999999</v>
      </c>
      <c r="O71" s="9">
        <v>23.957999999999998</v>
      </c>
      <c r="P71" s="9">
        <v>1199.56</v>
      </c>
      <c r="Q71" s="9">
        <v>726.61900000000003</v>
      </c>
      <c r="R71" s="9">
        <v>3761.8530000000001</v>
      </c>
      <c r="S71" s="9">
        <v>102.86199999999999</v>
      </c>
      <c r="T71" s="9">
        <v>22.722999999999999</v>
      </c>
      <c r="U71" s="9">
        <v>90.227000000000004</v>
      </c>
      <c r="V71" s="9">
        <v>15.834</v>
      </c>
      <c r="W71" s="9">
        <v>21.332999999999998</v>
      </c>
      <c r="X71" s="9">
        <v>99.275000000000006</v>
      </c>
      <c r="Y71" s="9">
        <v>5715.3130000000001</v>
      </c>
      <c r="Z71" s="9">
        <v>198.422</v>
      </c>
      <c r="AA71" s="9">
        <v>83.531999999999996</v>
      </c>
      <c r="AB71" s="9">
        <v>80.863</v>
      </c>
      <c r="AC71" s="9">
        <v>58.378</v>
      </c>
      <c r="AD71" s="9">
        <v>17.431999999999999</v>
      </c>
      <c r="AE71" s="9">
        <v>1.6379999999999999</v>
      </c>
      <c r="AF71" s="9">
        <v>13.282</v>
      </c>
      <c r="AG71" s="9">
        <v>5.0490000000000004</v>
      </c>
      <c r="AH71" s="10"/>
      <c r="AI71" s="10"/>
      <c r="AJ71" s="10"/>
      <c r="AK71" s="10"/>
      <c r="AL71" s="10"/>
      <c r="AM71" s="10"/>
      <c r="AN71" s="10"/>
      <c r="AO71" s="9"/>
      <c r="AP71" s="9"/>
      <c r="AQ71" s="9"/>
      <c r="AR71" s="9"/>
      <c r="AS71" s="9"/>
      <c r="AT71" s="9"/>
      <c r="AU71" s="9"/>
      <c r="AV71" s="9"/>
      <c r="AW71" s="9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</row>
    <row r="72" spans="1:68" s="23" customFormat="1" ht="15.75" x14ac:dyDescent="0.25">
      <c r="A72" s="15" t="s">
        <v>160</v>
      </c>
      <c r="B72" s="5">
        <f>AVERAGE(97,98 )</f>
        <v>97.5</v>
      </c>
      <c r="C72" s="16">
        <f>C71+1.382</f>
        <v>96.74000000000008</v>
      </c>
      <c r="D72" s="17"/>
      <c r="E72" s="17">
        <v>5.0507490634918213</v>
      </c>
      <c r="F72" s="17" t="s">
        <v>29</v>
      </c>
      <c r="G72" s="17"/>
      <c r="H72" s="21">
        <v>19.251999999999999</v>
      </c>
      <c r="I72" s="21">
        <v>155.422</v>
      </c>
      <c r="J72" s="21">
        <v>3.319</v>
      </c>
      <c r="K72" s="21">
        <v>32.256</v>
      </c>
      <c r="L72" s="21">
        <v>8.9060000000000006</v>
      </c>
      <c r="M72" s="21">
        <v>483.69200000000001</v>
      </c>
      <c r="N72" s="21">
        <v>25.119</v>
      </c>
      <c r="O72" s="21">
        <v>22.184999999999999</v>
      </c>
      <c r="P72" s="21">
        <v>1244.402</v>
      </c>
      <c r="Q72" s="21">
        <v>702.72500000000002</v>
      </c>
      <c r="R72" s="21">
        <v>4002.3049999999998</v>
      </c>
      <c r="S72" s="21">
        <v>114.70699999999999</v>
      </c>
      <c r="T72" s="21">
        <v>23.936</v>
      </c>
      <c r="U72" s="21">
        <v>100.33199999999999</v>
      </c>
      <c r="V72" s="21">
        <v>15.776999999999999</v>
      </c>
      <c r="W72" s="21">
        <v>19.687999999999999</v>
      </c>
      <c r="X72" s="21">
        <v>100.468</v>
      </c>
      <c r="Y72" s="21">
        <v>6110.1260000000002</v>
      </c>
      <c r="Z72" s="21">
        <v>183.935</v>
      </c>
      <c r="AA72" s="21">
        <v>74.358999999999995</v>
      </c>
      <c r="AB72" s="21">
        <v>76.007000000000005</v>
      </c>
      <c r="AC72" s="21">
        <v>51.039000000000001</v>
      </c>
      <c r="AD72" s="21">
        <v>17.100999999999999</v>
      </c>
      <c r="AE72" s="21">
        <v>1.798</v>
      </c>
      <c r="AF72" s="21">
        <v>11.112</v>
      </c>
      <c r="AG72" s="21">
        <v>3.6709999999999998</v>
      </c>
      <c r="AH72" s="22"/>
      <c r="AI72" s="22"/>
      <c r="AJ72" s="22"/>
      <c r="AK72" s="22"/>
      <c r="AL72" s="22"/>
      <c r="AM72" s="22"/>
      <c r="AN72" s="22"/>
      <c r="AO72" s="21"/>
      <c r="AP72" s="21"/>
      <c r="AQ72" s="21"/>
      <c r="AR72" s="21"/>
      <c r="AS72" s="21"/>
      <c r="AT72" s="21"/>
      <c r="AU72" s="21"/>
      <c r="AV72" s="21"/>
      <c r="AW72" s="21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</row>
    <row r="73" spans="1:68" s="23" customFormat="1" ht="15.75" x14ac:dyDescent="0.25">
      <c r="A73" s="15" t="s">
        <v>90</v>
      </c>
      <c r="B73" s="5">
        <f>AVERAGE(98,99 )</f>
        <v>98.5</v>
      </c>
      <c r="C73" s="16">
        <f>C72+1.382</f>
        <v>98.122000000000085</v>
      </c>
      <c r="D73" s="17"/>
      <c r="E73" s="17">
        <v>3.7433730363845825</v>
      </c>
      <c r="F73" s="17" t="s">
        <v>29</v>
      </c>
      <c r="G73" s="17"/>
      <c r="H73" s="21">
        <v>20.472000000000001</v>
      </c>
      <c r="I73" s="21">
        <v>157.023</v>
      </c>
      <c r="J73" s="21">
        <v>3.4460000000000002</v>
      </c>
      <c r="K73" s="21">
        <v>32.607999999999997</v>
      </c>
      <c r="L73" s="21">
        <v>8.3439999999999994</v>
      </c>
      <c r="M73" s="21">
        <v>483.24900000000002</v>
      </c>
      <c r="N73" s="21">
        <v>22.725999999999999</v>
      </c>
      <c r="O73" s="21">
        <v>29.434000000000001</v>
      </c>
      <c r="P73" s="21">
        <v>1263.376</v>
      </c>
      <c r="Q73" s="21">
        <v>637.48900000000003</v>
      </c>
      <c r="R73" s="21">
        <v>4002.5590000000002</v>
      </c>
      <c r="S73" s="21">
        <v>120.65600000000001</v>
      </c>
      <c r="T73" s="21">
        <v>24.417000000000002</v>
      </c>
      <c r="U73" s="21">
        <v>103.751</v>
      </c>
      <c r="V73" s="21">
        <v>18.106000000000002</v>
      </c>
      <c r="W73" s="21">
        <v>18.497</v>
      </c>
      <c r="X73" s="21">
        <v>99.491</v>
      </c>
      <c r="Y73" s="21">
        <v>6111.99</v>
      </c>
      <c r="Z73" s="21">
        <v>191.69499999999999</v>
      </c>
      <c r="AA73" s="21">
        <v>80.421999999999997</v>
      </c>
      <c r="AB73" s="21">
        <v>81.927000000000007</v>
      </c>
      <c r="AC73" s="21">
        <v>57.249000000000002</v>
      </c>
      <c r="AD73" s="21">
        <v>17.324000000000002</v>
      </c>
      <c r="AE73" s="21">
        <v>1.7949999999999999</v>
      </c>
      <c r="AF73" s="21">
        <v>13.598000000000001</v>
      </c>
      <c r="AG73" s="21">
        <v>4.1239999999999997</v>
      </c>
      <c r="AH73" s="22"/>
      <c r="AI73" s="22"/>
      <c r="AJ73" s="22"/>
      <c r="AK73" s="22"/>
      <c r="AL73" s="22"/>
      <c r="AM73" s="22"/>
      <c r="AN73" s="22"/>
      <c r="AO73" s="21"/>
      <c r="AP73" s="21"/>
      <c r="AQ73" s="21"/>
      <c r="AR73" s="21"/>
      <c r="AS73" s="21"/>
      <c r="AT73" s="21"/>
      <c r="AU73" s="21"/>
      <c r="AV73" s="21"/>
      <c r="AW73" s="21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</row>
    <row r="74" spans="1:68" s="23" customFormat="1" ht="15.75" x14ac:dyDescent="0.25">
      <c r="A74" s="15" t="s">
        <v>91</v>
      </c>
      <c r="B74" s="5">
        <f>AVERAGE(99,100)</f>
        <v>99.5</v>
      </c>
      <c r="C74" s="16">
        <v>99.5</v>
      </c>
      <c r="D74" s="17"/>
      <c r="E74" s="17">
        <v>3.9952250719070435</v>
      </c>
      <c r="F74" s="17" t="s">
        <v>29</v>
      </c>
      <c r="G74" s="17"/>
      <c r="H74" s="21">
        <v>19.466000000000001</v>
      </c>
      <c r="I74" s="21">
        <v>158.047</v>
      </c>
      <c r="J74" s="21">
        <v>2.2440000000000002</v>
      </c>
      <c r="K74" s="21">
        <v>31.038</v>
      </c>
      <c r="L74" s="21">
        <v>9.9909999999999997</v>
      </c>
      <c r="M74" s="21">
        <v>480.46800000000002</v>
      </c>
      <c r="N74" s="21">
        <v>25.62</v>
      </c>
      <c r="O74" s="21">
        <v>28.312000000000001</v>
      </c>
      <c r="P74" s="21">
        <v>1204.905</v>
      </c>
      <c r="Q74" s="21">
        <v>605.01800000000003</v>
      </c>
      <c r="R74" s="21">
        <v>3852.6280000000002</v>
      </c>
      <c r="S74" s="21">
        <v>80.727000000000004</v>
      </c>
      <c r="T74" s="21">
        <v>23.657</v>
      </c>
      <c r="U74" s="21">
        <v>66.548000000000002</v>
      </c>
      <c r="V74" s="21">
        <v>16.096</v>
      </c>
      <c r="W74" s="21">
        <v>16.652000000000001</v>
      </c>
      <c r="X74" s="21">
        <v>82.192999999999998</v>
      </c>
      <c r="Y74" s="21">
        <v>5901.57</v>
      </c>
      <c r="Z74" s="21">
        <v>225.23500000000001</v>
      </c>
      <c r="AA74" s="21">
        <v>85.712999999999994</v>
      </c>
      <c r="AB74" s="21">
        <v>87.084000000000003</v>
      </c>
      <c r="AC74" s="21">
        <v>65.652000000000001</v>
      </c>
      <c r="AD74" s="21">
        <v>15.696</v>
      </c>
      <c r="AE74" s="21">
        <v>1.6579999999999999</v>
      </c>
      <c r="AF74" s="21">
        <v>15.833</v>
      </c>
      <c r="AG74" s="21">
        <v>4.1779999999999999</v>
      </c>
      <c r="AH74" s="22"/>
      <c r="AI74" s="22"/>
      <c r="AJ74" s="22"/>
      <c r="AK74" s="22"/>
      <c r="AL74" s="22"/>
      <c r="AM74" s="22"/>
      <c r="AN74" s="22"/>
      <c r="AO74" s="21"/>
      <c r="AP74" s="21"/>
      <c r="AQ74" s="21"/>
      <c r="AR74" s="21"/>
      <c r="AS74" s="21"/>
      <c r="AT74" s="21"/>
      <c r="AU74" s="21"/>
      <c r="AV74" s="21"/>
      <c r="AW74" s="21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</row>
    <row r="75" spans="1:68" s="23" customFormat="1" ht="15.75" x14ac:dyDescent="0.25">
      <c r="A75" s="24"/>
      <c r="B75" s="17"/>
      <c r="C75" s="16"/>
      <c r="D75" s="17"/>
      <c r="E75" s="17"/>
      <c r="F75" s="17"/>
      <c r="G75" s="17"/>
      <c r="H75" s="5" t="s">
        <v>2</v>
      </c>
      <c r="I75" s="5" t="s">
        <v>3</v>
      </c>
      <c r="J75" s="5" t="s">
        <v>4</v>
      </c>
      <c r="K75" s="5" t="s">
        <v>5</v>
      </c>
      <c r="L75" s="5" t="s">
        <v>6</v>
      </c>
      <c r="M75" s="5" t="s">
        <v>7</v>
      </c>
      <c r="N75" s="5" t="s">
        <v>8</v>
      </c>
      <c r="O75" s="5" t="s">
        <v>9</v>
      </c>
      <c r="P75" s="5" t="s">
        <v>10</v>
      </c>
      <c r="Q75" s="5" t="s">
        <v>11</v>
      </c>
      <c r="R75" s="5" t="s">
        <v>12</v>
      </c>
      <c r="S75" s="5" t="s">
        <v>13</v>
      </c>
      <c r="T75" s="5" t="s">
        <v>9</v>
      </c>
      <c r="U75" s="5" t="s">
        <v>14</v>
      </c>
      <c r="V75" s="5" t="s">
        <v>15</v>
      </c>
      <c r="W75" s="5" t="s">
        <v>16</v>
      </c>
      <c r="X75" s="5" t="s">
        <v>17</v>
      </c>
      <c r="Y75" s="5" t="s">
        <v>12</v>
      </c>
      <c r="Z75" s="5" t="s">
        <v>18</v>
      </c>
      <c r="AA75" s="5" t="s">
        <v>19</v>
      </c>
      <c r="AB75" s="5" t="s">
        <v>20</v>
      </c>
      <c r="AC75" s="5" t="s">
        <v>21</v>
      </c>
      <c r="AD75" s="5" t="s">
        <v>22</v>
      </c>
      <c r="AE75" s="5" t="s">
        <v>23</v>
      </c>
      <c r="AF75" s="5" t="s">
        <v>24</v>
      </c>
      <c r="AG75" s="5" t="s">
        <v>25</v>
      </c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</row>
    <row r="76" spans="1:68" s="23" customFormat="1" ht="15.75" x14ac:dyDescent="0.25">
      <c r="A76" s="15" t="s">
        <v>32</v>
      </c>
      <c r="B76" s="18">
        <v>42.5</v>
      </c>
      <c r="C76" s="16"/>
      <c r="D76" s="17"/>
      <c r="E76" s="17">
        <v>3.6295875310897827</v>
      </c>
      <c r="F76" s="17" t="s">
        <v>30</v>
      </c>
      <c r="G76" s="17"/>
      <c r="H76" s="21">
        <v>21.001999999999999</v>
      </c>
      <c r="I76" s="21">
        <v>192.12799999999999</v>
      </c>
      <c r="J76" s="21">
        <v>2.218</v>
      </c>
      <c r="K76" s="21">
        <v>32.195</v>
      </c>
      <c r="L76" s="21">
        <v>6.7809999999999997</v>
      </c>
      <c r="M76" s="21">
        <v>432.87299999999999</v>
      </c>
      <c r="N76" s="21">
        <v>17.798999999999999</v>
      </c>
      <c r="O76" s="21">
        <v>22.245000000000001</v>
      </c>
      <c r="P76" s="21">
        <v>1223.2380000000001</v>
      </c>
      <c r="Q76" s="21">
        <v>626.01300000000003</v>
      </c>
      <c r="R76" s="21">
        <v>3189.5619999999999</v>
      </c>
      <c r="S76" s="21">
        <v>72.843000000000004</v>
      </c>
      <c r="T76" s="21">
        <v>20.541</v>
      </c>
      <c r="U76" s="21">
        <v>57.642000000000003</v>
      </c>
      <c r="V76" s="21">
        <v>15.573</v>
      </c>
      <c r="W76" s="21">
        <v>14.635999999999999</v>
      </c>
      <c r="X76" s="21">
        <v>166.00700000000001</v>
      </c>
      <c r="Y76" s="21">
        <v>4805.2550000000001</v>
      </c>
      <c r="Z76" s="21">
        <v>188.76599999999999</v>
      </c>
      <c r="AA76" s="21">
        <v>74.302999999999997</v>
      </c>
      <c r="AB76" s="21">
        <v>77.259</v>
      </c>
      <c r="AC76" s="21">
        <v>50.482999999999997</v>
      </c>
      <c r="AD76" s="21">
        <v>14.468999999999999</v>
      </c>
      <c r="AE76" s="21">
        <v>1.3089999999999999</v>
      </c>
      <c r="AF76" s="21">
        <v>12.331</v>
      </c>
      <c r="AG76" s="21">
        <v>3.2080000000000002</v>
      </c>
      <c r="AH76" s="22"/>
      <c r="AI76" s="22"/>
      <c r="AJ76" s="22"/>
      <c r="AK76" s="22"/>
      <c r="AL76" s="22"/>
      <c r="AM76" s="22"/>
      <c r="AN76" s="22"/>
      <c r="AO76" s="21"/>
      <c r="AP76" s="21"/>
      <c r="AQ76" s="21"/>
      <c r="AR76" s="21"/>
      <c r="AS76" s="21"/>
      <c r="AT76" s="21"/>
      <c r="AU76" s="21"/>
      <c r="AV76" s="21"/>
      <c r="AW76" s="21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</row>
    <row r="77" spans="1:68" s="23" customFormat="1" ht="15.75" x14ac:dyDescent="0.25">
      <c r="A77" s="15" t="s">
        <v>33</v>
      </c>
      <c r="B77" s="18">
        <v>43.5</v>
      </c>
      <c r="C77" s="16"/>
      <c r="D77" s="17"/>
      <c r="E77" s="17">
        <v>2.7885968685150146</v>
      </c>
      <c r="F77" s="17" t="s">
        <v>29</v>
      </c>
      <c r="G77" s="17"/>
      <c r="H77" s="21">
        <v>18.821000000000002</v>
      </c>
      <c r="I77" s="21">
        <v>176.05799999999999</v>
      </c>
      <c r="J77" s="21">
        <v>1.929</v>
      </c>
      <c r="K77" s="21">
        <v>29.015999999999998</v>
      </c>
      <c r="L77" s="21">
        <v>6.9630000000000001</v>
      </c>
      <c r="M77" s="21">
        <v>353.27300000000002</v>
      </c>
      <c r="N77" s="21">
        <v>15.196999999999999</v>
      </c>
      <c r="O77" s="21">
        <v>18.553999999999998</v>
      </c>
      <c r="P77" s="21">
        <v>1130.5940000000001</v>
      </c>
      <c r="Q77" s="21">
        <v>598.62199999999996</v>
      </c>
      <c r="R77" s="21">
        <v>2735.4810000000002</v>
      </c>
      <c r="S77" s="21">
        <v>60.554000000000002</v>
      </c>
      <c r="T77" s="21">
        <v>17.251999999999999</v>
      </c>
      <c r="U77" s="21">
        <v>48.142000000000003</v>
      </c>
      <c r="V77" s="21">
        <v>12.62</v>
      </c>
      <c r="W77" s="21">
        <v>14.476000000000001</v>
      </c>
      <c r="X77" s="21">
        <v>70.245000000000005</v>
      </c>
      <c r="Y77" s="21">
        <v>4110.42</v>
      </c>
      <c r="Z77" s="21">
        <v>100.396</v>
      </c>
      <c r="AA77" s="21">
        <v>58.398000000000003</v>
      </c>
      <c r="AB77" s="21">
        <v>57.716999999999999</v>
      </c>
      <c r="AC77" s="21">
        <v>36.512</v>
      </c>
      <c r="AD77" s="21">
        <v>11.451000000000001</v>
      </c>
      <c r="AE77" s="21">
        <v>1.0860000000000001</v>
      </c>
      <c r="AF77" s="21">
        <v>8.2059999999999995</v>
      </c>
      <c r="AG77" s="21">
        <v>3.0659999999999998</v>
      </c>
      <c r="AH77" s="22"/>
      <c r="AI77" s="22"/>
      <c r="AJ77" s="22"/>
      <c r="AK77" s="22"/>
      <c r="AL77" s="22"/>
      <c r="AM77" s="22"/>
      <c r="AN77" s="22"/>
      <c r="AO77" s="21"/>
      <c r="AP77" s="21"/>
      <c r="AQ77" s="21"/>
      <c r="AR77" s="21"/>
      <c r="AS77" s="21"/>
      <c r="AT77" s="21"/>
      <c r="AU77" s="21"/>
      <c r="AV77" s="21"/>
      <c r="AW77" s="21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</row>
    <row r="78" spans="1:68" s="23" customFormat="1" ht="15.75" x14ac:dyDescent="0.25">
      <c r="A78" s="15" t="s">
        <v>34</v>
      </c>
      <c r="B78" s="18">
        <v>44.5</v>
      </c>
      <c r="C78" s="16"/>
      <c r="D78" s="17"/>
      <c r="E78" s="17">
        <v>2.0380947887897491</v>
      </c>
      <c r="F78" s="17" t="s">
        <v>30</v>
      </c>
      <c r="G78" s="17"/>
      <c r="H78" s="21">
        <v>20.484999999999999</v>
      </c>
      <c r="I78" s="21">
        <v>195.85</v>
      </c>
      <c r="J78" s="21">
        <v>2.3319999999999999</v>
      </c>
      <c r="K78" s="21">
        <v>30.021000000000001</v>
      </c>
      <c r="L78" s="21">
        <v>8.0009999999999994</v>
      </c>
      <c r="M78" s="21">
        <v>364.89299999999997</v>
      </c>
      <c r="N78" s="21">
        <v>17.087</v>
      </c>
      <c r="O78" s="21">
        <v>21.463000000000001</v>
      </c>
      <c r="P78" s="21">
        <v>1181.8019999999999</v>
      </c>
      <c r="Q78" s="21">
        <v>645.68200000000002</v>
      </c>
      <c r="R78" s="21">
        <v>2869.0639999999999</v>
      </c>
      <c r="S78" s="21">
        <v>68.994</v>
      </c>
      <c r="T78" s="21">
        <v>17.988</v>
      </c>
      <c r="U78" s="21">
        <v>52.542000000000002</v>
      </c>
      <c r="V78" s="21">
        <v>14.157999999999999</v>
      </c>
      <c r="W78" s="21">
        <v>15.321</v>
      </c>
      <c r="X78" s="21">
        <v>82.424999999999997</v>
      </c>
      <c r="Y78" s="21">
        <v>4357.6000000000004</v>
      </c>
      <c r="Z78" s="21">
        <v>151.44999999999999</v>
      </c>
      <c r="AA78" s="21">
        <v>82.97</v>
      </c>
      <c r="AB78" s="21">
        <v>82.087000000000003</v>
      </c>
      <c r="AC78" s="21">
        <v>55.832999999999998</v>
      </c>
      <c r="AD78" s="21">
        <v>15.715</v>
      </c>
      <c r="AE78" s="21">
        <v>1.427</v>
      </c>
      <c r="AF78" s="21">
        <v>11.087</v>
      </c>
      <c r="AG78" s="21">
        <v>4.3179999999999996</v>
      </c>
      <c r="AH78" s="22"/>
      <c r="AI78" s="22"/>
      <c r="AJ78" s="22"/>
      <c r="AK78" s="22"/>
      <c r="AL78" s="22"/>
      <c r="AM78" s="22"/>
      <c r="AN78" s="22"/>
      <c r="AO78" s="21"/>
      <c r="AP78" s="21"/>
      <c r="AQ78" s="21"/>
      <c r="AR78" s="21"/>
      <c r="AS78" s="21"/>
      <c r="AT78" s="21"/>
      <c r="AU78" s="21"/>
      <c r="AV78" s="21"/>
      <c r="AW78" s="21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</row>
    <row r="79" spans="1:68" s="23" customFormat="1" ht="15.75" x14ac:dyDescent="0.25">
      <c r="A79" s="15" t="s">
        <v>35</v>
      </c>
      <c r="B79" s="18">
        <v>45.5</v>
      </c>
      <c r="C79" s="16"/>
      <c r="D79" s="17"/>
      <c r="E79" s="17">
        <v>2.8246477444966636</v>
      </c>
      <c r="F79" s="17" t="s">
        <v>29</v>
      </c>
      <c r="G79" s="17"/>
      <c r="H79" s="21">
        <v>19.690999999999999</v>
      </c>
      <c r="I79" s="21">
        <v>200.23699999999999</v>
      </c>
      <c r="J79" s="21">
        <v>2.141</v>
      </c>
      <c r="K79" s="21">
        <v>29.385000000000002</v>
      </c>
      <c r="L79" s="21">
        <v>6.84</v>
      </c>
      <c r="M79" s="21">
        <v>339.755</v>
      </c>
      <c r="N79" s="21">
        <v>15.034000000000001</v>
      </c>
      <c r="O79" s="21">
        <v>24.948</v>
      </c>
      <c r="P79" s="21">
        <v>1158.8499999999999</v>
      </c>
      <c r="Q79" s="21">
        <v>597.18600000000004</v>
      </c>
      <c r="R79" s="21">
        <v>2699.857</v>
      </c>
      <c r="S79" s="21">
        <v>65.307000000000002</v>
      </c>
      <c r="T79" s="21">
        <v>17.466999999999999</v>
      </c>
      <c r="U79" s="21">
        <v>51.356000000000002</v>
      </c>
      <c r="V79" s="21">
        <v>13.821</v>
      </c>
      <c r="W79" s="21">
        <v>15.617000000000001</v>
      </c>
      <c r="X79" s="21">
        <v>68.563000000000002</v>
      </c>
      <c r="Y79" s="21">
        <v>4077.4070000000002</v>
      </c>
      <c r="Z79" s="21">
        <v>170.98699999999999</v>
      </c>
      <c r="AA79" s="21">
        <v>91.072999999999993</v>
      </c>
      <c r="AB79" s="21">
        <v>83.747</v>
      </c>
      <c r="AC79" s="21">
        <v>62.741</v>
      </c>
      <c r="AD79" s="21">
        <v>15.035</v>
      </c>
      <c r="AE79" s="21">
        <v>1.304</v>
      </c>
      <c r="AF79" s="21">
        <v>12.488</v>
      </c>
      <c r="AG79" s="21">
        <v>3.9510000000000001</v>
      </c>
      <c r="AH79" s="22"/>
      <c r="AI79" s="22"/>
      <c r="AJ79" s="22"/>
      <c r="AK79" s="22"/>
      <c r="AL79" s="22"/>
      <c r="AM79" s="22"/>
      <c r="AN79" s="22"/>
      <c r="AO79" s="21"/>
      <c r="AP79" s="21"/>
      <c r="AQ79" s="21"/>
      <c r="AR79" s="21"/>
      <c r="AS79" s="21"/>
      <c r="AT79" s="21"/>
      <c r="AU79" s="21"/>
      <c r="AV79" s="21"/>
      <c r="AW79" s="21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</row>
    <row r="80" spans="1:68" s="23" customFormat="1" ht="15.75" x14ac:dyDescent="0.25">
      <c r="A80" s="15" t="s">
        <v>36</v>
      </c>
      <c r="B80" s="18">
        <v>46.5</v>
      </c>
      <c r="C80" s="16"/>
      <c r="D80" s="17"/>
      <c r="E80" s="17">
        <v>0.79810574650764465</v>
      </c>
      <c r="F80" s="17" t="s">
        <v>30</v>
      </c>
      <c r="G80" s="17"/>
      <c r="H80" s="21">
        <v>18.844999999999999</v>
      </c>
      <c r="I80" s="21">
        <v>200.67500000000001</v>
      </c>
      <c r="J80" s="21">
        <v>2.0830000000000002</v>
      </c>
      <c r="K80" s="21">
        <v>28.667000000000002</v>
      </c>
      <c r="L80" s="21">
        <v>6.4619999999999997</v>
      </c>
      <c r="M80" s="21">
        <v>332.35700000000003</v>
      </c>
      <c r="N80" s="21">
        <v>14.411</v>
      </c>
      <c r="O80" s="21">
        <v>18.844999999999999</v>
      </c>
      <c r="P80" s="21">
        <v>1134.018</v>
      </c>
      <c r="Q80" s="21">
        <v>576.17499999999995</v>
      </c>
      <c r="R80" s="21">
        <v>2573.2840000000001</v>
      </c>
      <c r="S80" s="21">
        <v>58.997</v>
      </c>
      <c r="T80" s="21">
        <v>16.565999999999999</v>
      </c>
      <c r="U80" s="21">
        <v>45.106999999999999</v>
      </c>
      <c r="V80" s="21">
        <v>12.321999999999999</v>
      </c>
      <c r="W80" s="21">
        <v>15.004</v>
      </c>
      <c r="X80" s="21">
        <v>66.551000000000002</v>
      </c>
      <c r="Y80" s="21">
        <v>3892.989</v>
      </c>
      <c r="Z80" s="21">
        <v>152.88999999999999</v>
      </c>
      <c r="AA80" s="21">
        <v>82.691000000000003</v>
      </c>
      <c r="AB80" s="21">
        <v>77.048000000000002</v>
      </c>
      <c r="AC80" s="21">
        <v>56.451000000000001</v>
      </c>
      <c r="AD80" s="21">
        <v>15.116</v>
      </c>
      <c r="AE80" s="21">
        <v>1.401</v>
      </c>
      <c r="AF80" s="21">
        <v>11.814</v>
      </c>
      <c r="AG80" s="21">
        <v>4.2300000000000004</v>
      </c>
      <c r="AH80" s="22"/>
      <c r="AI80" s="22"/>
      <c r="AJ80" s="22"/>
      <c r="AK80" s="22"/>
      <c r="AL80" s="22"/>
      <c r="AM80" s="22"/>
      <c r="AN80" s="22"/>
      <c r="AO80" s="21"/>
      <c r="AP80" s="21"/>
      <c r="AQ80" s="21"/>
      <c r="AR80" s="21"/>
      <c r="AS80" s="21"/>
      <c r="AT80" s="21"/>
      <c r="AU80" s="21"/>
      <c r="AV80" s="21"/>
      <c r="AW80" s="21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</row>
    <row r="81" spans="1:68" s="23" customFormat="1" ht="15.75" x14ac:dyDescent="0.25">
      <c r="A81" s="15" t="s">
        <v>37</v>
      </c>
      <c r="B81" s="18">
        <v>47.5</v>
      </c>
      <c r="C81" s="16"/>
      <c r="D81" s="17"/>
      <c r="E81" s="17">
        <v>3.9025605916976929</v>
      </c>
      <c r="F81" s="17" t="s">
        <v>29</v>
      </c>
      <c r="G81" s="17"/>
      <c r="H81" s="21">
        <v>19.260999999999999</v>
      </c>
      <c r="I81" s="21">
        <v>189.57499999999999</v>
      </c>
      <c r="J81" s="21">
        <v>2.173</v>
      </c>
      <c r="K81" s="21">
        <v>30.315999999999999</v>
      </c>
      <c r="L81" s="21">
        <v>7.2</v>
      </c>
      <c r="M81" s="21">
        <v>391.63299999999998</v>
      </c>
      <c r="N81" s="21">
        <v>17.555</v>
      </c>
      <c r="O81" s="21">
        <v>20.056000000000001</v>
      </c>
      <c r="P81" s="21">
        <v>1141.9480000000001</v>
      </c>
      <c r="Q81" s="21">
        <v>662.23099999999999</v>
      </c>
      <c r="R81" s="21">
        <v>2965.5549999999998</v>
      </c>
      <c r="S81" s="21">
        <v>79.346999999999994</v>
      </c>
      <c r="T81" s="21">
        <v>19.170999999999999</v>
      </c>
      <c r="U81" s="21">
        <v>64.378</v>
      </c>
      <c r="V81" s="21">
        <v>13.103</v>
      </c>
      <c r="W81" s="21">
        <v>15.013999999999999</v>
      </c>
      <c r="X81" s="21">
        <v>75.831999999999994</v>
      </c>
      <c r="Y81" s="21">
        <v>4449.826</v>
      </c>
      <c r="Z81" s="21">
        <v>154.88300000000001</v>
      </c>
      <c r="AA81" s="21">
        <v>64.902000000000001</v>
      </c>
      <c r="AB81" s="21">
        <v>58.343000000000004</v>
      </c>
      <c r="AC81" s="21">
        <v>39.814999999999998</v>
      </c>
      <c r="AD81" s="21">
        <v>13.105</v>
      </c>
      <c r="AE81" s="21">
        <v>1.2470000000000001</v>
      </c>
      <c r="AF81" s="21">
        <v>6.9870000000000001</v>
      </c>
      <c r="AG81" s="21">
        <v>3.504</v>
      </c>
      <c r="AH81" s="22"/>
      <c r="AI81" s="22"/>
      <c r="AJ81" s="22"/>
      <c r="AK81" s="22"/>
      <c r="AL81" s="22"/>
      <c r="AM81" s="22"/>
      <c r="AN81" s="22"/>
      <c r="AO81" s="21"/>
      <c r="AP81" s="21"/>
      <c r="AQ81" s="21"/>
      <c r="AR81" s="21"/>
      <c r="AS81" s="21"/>
      <c r="AT81" s="21"/>
      <c r="AU81" s="21"/>
      <c r="AV81" s="21"/>
      <c r="AW81" s="21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</row>
    <row r="82" spans="1:68" s="23" customFormat="1" ht="15.75" x14ac:dyDescent="0.25">
      <c r="A82" s="15" t="s">
        <v>38</v>
      </c>
      <c r="B82" s="18">
        <v>48.5</v>
      </c>
      <c r="C82" s="16"/>
      <c r="D82" s="17"/>
      <c r="E82" s="17">
        <v>2.996528148651123</v>
      </c>
      <c r="F82" s="17" t="s">
        <v>29</v>
      </c>
      <c r="G82" s="17"/>
      <c r="H82" s="21">
        <v>18.465</v>
      </c>
      <c r="I82" s="21">
        <v>178.596</v>
      </c>
      <c r="J82" s="21">
        <v>1.8939999999999999</v>
      </c>
      <c r="K82" s="21">
        <v>28.542000000000002</v>
      </c>
      <c r="L82" s="21">
        <v>6.2709999999999999</v>
      </c>
      <c r="M82" s="21">
        <v>419.19400000000002</v>
      </c>
      <c r="N82" s="21">
        <v>19.986999999999998</v>
      </c>
      <c r="O82" s="21">
        <v>20.388000000000002</v>
      </c>
      <c r="P82" s="21">
        <v>1066.9690000000001</v>
      </c>
      <c r="Q82" s="21">
        <v>568.97400000000005</v>
      </c>
      <c r="R82" s="21">
        <v>2896.6439999999998</v>
      </c>
      <c r="S82" s="21">
        <v>68.84</v>
      </c>
      <c r="T82" s="21">
        <v>17.623000000000001</v>
      </c>
      <c r="U82" s="21">
        <v>56.97</v>
      </c>
      <c r="V82" s="21">
        <v>12.086</v>
      </c>
      <c r="W82" s="21">
        <v>12.127000000000001</v>
      </c>
      <c r="X82" s="21">
        <v>55.595999999999997</v>
      </c>
      <c r="Y82" s="21">
        <v>4200.3720000000003</v>
      </c>
      <c r="Z82" s="21">
        <v>97.591999999999999</v>
      </c>
      <c r="AA82" s="21">
        <v>41.545000000000002</v>
      </c>
      <c r="AB82" s="21">
        <v>37.371000000000002</v>
      </c>
      <c r="AC82" s="21">
        <v>24.4</v>
      </c>
      <c r="AD82" s="21">
        <v>8.5790000000000006</v>
      </c>
      <c r="AE82" s="21">
        <v>0.90800000000000003</v>
      </c>
      <c r="AF82" s="21">
        <v>5.5039999999999996</v>
      </c>
      <c r="AG82" s="21">
        <v>2.4159999999999999</v>
      </c>
      <c r="AH82" s="22"/>
      <c r="AI82" s="22"/>
      <c r="AJ82" s="22"/>
      <c r="AK82" s="22"/>
      <c r="AL82" s="22"/>
      <c r="AM82" s="22"/>
      <c r="AN82" s="22"/>
      <c r="AO82" s="21"/>
      <c r="AP82" s="21"/>
      <c r="AQ82" s="21"/>
      <c r="AR82" s="21"/>
      <c r="AS82" s="21"/>
      <c r="AT82" s="21"/>
      <c r="AU82" s="21"/>
      <c r="AV82" s="21"/>
      <c r="AW82" s="21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</row>
    <row r="83" spans="1:68" s="23" customFormat="1" ht="15.75" x14ac:dyDescent="0.25">
      <c r="A83" s="15" t="s">
        <v>39</v>
      </c>
      <c r="B83" s="18">
        <v>49.5</v>
      </c>
      <c r="C83" s="16"/>
      <c r="D83" s="17"/>
      <c r="E83" s="17">
        <v>1.3272698521614075</v>
      </c>
      <c r="F83" s="17" t="s">
        <v>30</v>
      </c>
      <c r="G83" s="17"/>
      <c r="H83" s="21">
        <v>19.420000000000002</v>
      </c>
      <c r="I83" s="21">
        <v>188.42500000000001</v>
      </c>
      <c r="J83" s="21">
        <v>2.3260000000000001</v>
      </c>
      <c r="K83" s="21">
        <v>29.175999999999998</v>
      </c>
      <c r="L83" s="21">
        <v>7.774</v>
      </c>
      <c r="M83" s="21">
        <v>410.73200000000003</v>
      </c>
      <c r="N83" s="21">
        <v>16.707000000000001</v>
      </c>
      <c r="O83" s="21">
        <v>25.18</v>
      </c>
      <c r="P83" s="21">
        <v>1139.076</v>
      </c>
      <c r="Q83" s="21">
        <v>641.01400000000001</v>
      </c>
      <c r="R83" s="21">
        <v>3051.6030000000001</v>
      </c>
      <c r="S83" s="21">
        <v>79.64</v>
      </c>
      <c r="T83" s="21">
        <v>19.728000000000002</v>
      </c>
      <c r="U83" s="21">
        <v>63.103000000000002</v>
      </c>
      <c r="V83" s="21">
        <v>14.477</v>
      </c>
      <c r="W83" s="21">
        <v>15.766</v>
      </c>
      <c r="X83" s="21">
        <v>85.808999999999997</v>
      </c>
      <c r="Y83" s="21">
        <v>4598.63</v>
      </c>
      <c r="Z83" s="21">
        <v>148.50200000000001</v>
      </c>
      <c r="AA83" s="21">
        <v>64.195999999999998</v>
      </c>
      <c r="AB83" s="21">
        <v>60.499000000000002</v>
      </c>
      <c r="AC83" s="21">
        <v>39.238</v>
      </c>
      <c r="AD83" s="21">
        <v>13.898999999999999</v>
      </c>
      <c r="AE83" s="21">
        <v>1.472</v>
      </c>
      <c r="AF83" s="21">
        <v>8.7249999999999996</v>
      </c>
      <c r="AG83" s="21">
        <v>2.992</v>
      </c>
      <c r="AH83" s="22"/>
      <c r="AI83" s="22"/>
      <c r="AJ83" s="22"/>
      <c r="AK83" s="22"/>
      <c r="AL83" s="22"/>
      <c r="AM83" s="22"/>
      <c r="AN83" s="22"/>
      <c r="AO83" s="21"/>
      <c r="AP83" s="21"/>
      <c r="AQ83" s="21"/>
      <c r="AR83" s="21"/>
      <c r="AS83" s="21"/>
      <c r="AT83" s="21"/>
      <c r="AU83" s="21"/>
      <c r="AV83" s="21"/>
      <c r="AW83" s="2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</row>
    <row r="84" spans="1:68" s="23" customFormat="1" ht="15.75" x14ac:dyDescent="0.25">
      <c r="A84" s="15" t="s">
        <v>40</v>
      </c>
      <c r="B84" s="18">
        <v>50.5</v>
      </c>
      <c r="C84" s="16"/>
      <c r="D84" s="17"/>
      <c r="E84" s="17">
        <v>1.1996349493662517</v>
      </c>
      <c r="F84" s="17" t="s">
        <v>30</v>
      </c>
      <c r="G84" s="17"/>
      <c r="H84" s="21">
        <v>17.884</v>
      </c>
      <c r="I84" s="21">
        <v>192.446</v>
      </c>
      <c r="J84" s="21">
        <v>2.3580000000000001</v>
      </c>
      <c r="K84" s="21">
        <v>28.64</v>
      </c>
      <c r="L84" s="21">
        <v>7.3369999999999997</v>
      </c>
      <c r="M84" s="21">
        <v>344.77300000000002</v>
      </c>
      <c r="N84" s="21">
        <v>17.87</v>
      </c>
      <c r="O84" s="21">
        <v>20.686</v>
      </c>
      <c r="P84" s="21">
        <v>1103.307</v>
      </c>
      <c r="Q84" s="21">
        <v>605.66399999999999</v>
      </c>
      <c r="R84" s="21">
        <v>2581.7339999999999</v>
      </c>
      <c r="S84" s="21">
        <v>64.611000000000004</v>
      </c>
      <c r="T84" s="21">
        <v>16.227</v>
      </c>
      <c r="U84" s="21">
        <v>45.283000000000001</v>
      </c>
      <c r="V84" s="21">
        <v>13.327</v>
      </c>
      <c r="W84" s="21">
        <v>13.143000000000001</v>
      </c>
      <c r="X84" s="21">
        <v>52.62</v>
      </c>
      <c r="Y84" s="21">
        <v>3673.415</v>
      </c>
      <c r="Z84" s="21">
        <v>68.05</v>
      </c>
      <c r="AA84" s="21">
        <v>36.792999999999999</v>
      </c>
      <c r="AB84" s="21">
        <v>35.228000000000002</v>
      </c>
      <c r="AC84" s="21">
        <v>20.611000000000001</v>
      </c>
      <c r="AD84" s="21">
        <v>8.0890000000000004</v>
      </c>
      <c r="AE84" s="21">
        <v>0.76200000000000001</v>
      </c>
      <c r="AF84" s="21">
        <v>5.1159999999999997</v>
      </c>
      <c r="AG84" s="21">
        <v>2.306</v>
      </c>
      <c r="AH84" s="22"/>
      <c r="AI84" s="22"/>
      <c r="AJ84" s="22"/>
      <c r="AK84" s="22"/>
      <c r="AL84" s="22"/>
      <c r="AM84" s="22"/>
      <c r="AN84" s="22"/>
      <c r="AO84" s="21"/>
      <c r="AP84" s="21"/>
      <c r="AQ84" s="21"/>
      <c r="AR84" s="21"/>
      <c r="AS84" s="21"/>
      <c r="AT84" s="21"/>
      <c r="AU84" s="21"/>
      <c r="AV84" s="21"/>
      <c r="AW84" s="21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</row>
    <row r="85" spans="1:68" s="23" customFormat="1" ht="15.75" x14ac:dyDescent="0.25">
      <c r="A85" s="15" t="s">
        <v>41</v>
      </c>
      <c r="B85" s="18">
        <v>51.5</v>
      </c>
      <c r="C85" s="16"/>
      <c r="D85" s="17"/>
      <c r="E85" s="17">
        <v>2.1058592796325684</v>
      </c>
      <c r="F85" s="17" t="s">
        <v>30</v>
      </c>
      <c r="G85" s="17"/>
      <c r="H85" s="21">
        <v>20.239999999999998</v>
      </c>
      <c r="I85" s="21">
        <v>184.21700000000001</v>
      </c>
      <c r="J85" s="21">
        <v>2.5019999999999998</v>
      </c>
      <c r="K85" s="21">
        <v>31.279</v>
      </c>
      <c r="L85" s="21">
        <v>8.3339999999999996</v>
      </c>
      <c r="M85" s="21">
        <v>439.14499999999998</v>
      </c>
      <c r="N85" s="21">
        <v>21.905000000000001</v>
      </c>
      <c r="O85" s="21">
        <v>23.027999999999999</v>
      </c>
      <c r="P85" s="21">
        <v>1194.693</v>
      </c>
      <c r="Q85" s="21">
        <v>669.63800000000003</v>
      </c>
      <c r="R85" s="21">
        <v>3417.3150000000001</v>
      </c>
      <c r="S85" s="21">
        <v>87.165000000000006</v>
      </c>
      <c r="T85" s="21">
        <v>20.349</v>
      </c>
      <c r="U85" s="21">
        <v>75.587999999999994</v>
      </c>
      <c r="V85" s="21">
        <v>15.173</v>
      </c>
      <c r="W85" s="21">
        <v>17.559999999999999</v>
      </c>
      <c r="X85" s="21">
        <v>83.988</v>
      </c>
      <c r="Y85" s="21">
        <v>5149.2070000000003</v>
      </c>
      <c r="Z85" s="21">
        <v>166.35400000000001</v>
      </c>
      <c r="AA85" s="21">
        <v>76.137</v>
      </c>
      <c r="AB85" s="21">
        <v>74.727999999999994</v>
      </c>
      <c r="AC85" s="21">
        <v>50.253</v>
      </c>
      <c r="AD85" s="21">
        <v>15.249000000000001</v>
      </c>
      <c r="AE85" s="21">
        <v>1.413</v>
      </c>
      <c r="AF85" s="21">
        <v>11.263</v>
      </c>
      <c r="AG85" s="21">
        <v>4.0990000000000002</v>
      </c>
      <c r="AH85" s="22"/>
      <c r="AI85" s="22"/>
      <c r="AJ85" s="22"/>
      <c r="AK85" s="22"/>
      <c r="AL85" s="22"/>
      <c r="AM85" s="22"/>
      <c r="AN85" s="22"/>
      <c r="AO85" s="21"/>
      <c r="AP85" s="21"/>
      <c r="AQ85" s="21"/>
      <c r="AR85" s="21"/>
      <c r="AS85" s="21"/>
      <c r="AT85" s="21"/>
      <c r="AU85" s="21"/>
      <c r="AV85" s="21"/>
      <c r="AW85" s="21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</row>
    <row r="86" spans="1:68" s="23" customFormat="1" ht="15.75" x14ac:dyDescent="0.25">
      <c r="A86" s="15" t="s">
        <v>42</v>
      </c>
      <c r="B86" s="18">
        <v>52.5</v>
      </c>
      <c r="C86" s="16"/>
      <c r="D86" s="17"/>
      <c r="E86" s="17">
        <v>3.1482152938842773</v>
      </c>
      <c r="F86" s="17" t="s">
        <v>30</v>
      </c>
      <c r="G86" s="17"/>
      <c r="H86" s="21">
        <v>19.757000000000001</v>
      </c>
      <c r="I86" s="21">
        <v>192.995</v>
      </c>
      <c r="J86" s="21">
        <v>2.4529999999999998</v>
      </c>
      <c r="K86" s="21">
        <v>29.707000000000001</v>
      </c>
      <c r="L86" s="21">
        <v>7.4080000000000004</v>
      </c>
      <c r="M86" s="21">
        <v>394.44900000000001</v>
      </c>
      <c r="N86" s="21">
        <v>18.63</v>
      </c>
      <c r="O86" s="21">
        <v>23.067</v>
      </c>
      <c r="P86" s="21">
        <v>1139.1379999999999</v>
      </c>
      <c r="Q86" s="21">
        <v>625.971</v>
      </c>
      <c r="R86" s="21">
        <v>3034.221</v>
      </c>
      <c r="S86" s="21">
        <v>73.963999999999999</v>
      </c>
      <c r="T86" s="21">
        <v>18.234999999999999</v>
      </c>
      <c r="U86" s="21">
        <v>62.966999999999999</v>
      </c>
      <c r="V86" s="21">
        <v>14.183</v>
      </c>
      <c r="W86" s="21">
        <v>14.201000000000001</v>
      </c>
      <c r="X86" s="21">
        <v>69.245999999999995</v>
      </c>
      <c r="Y86" s="21">
        <v>4459.67</v>
      </c>
      <c r="Z86" s="21">
        <v>93.176000000000002</v>
      </c>
      <c r="AA86" s="21">
        <v>44.374000000000002</v>
      </c>
      <c r="AB86" s="21">
        <v>45.424999999999997</v>
      </c>
      <c r="AC86" s="21">
        <v>28.521999999999998</v>
      </c>
      <c r="AD86" s="21">
        <v>10.102</v>
      </c>
      <c r="AE86" s="21">
        <v>0.97799999999999998</v>
      </c>
      <c r="AF86" s="21">
        <v>5.4470000000000001</v>
      </c>
      <c r="AG86" s="21">
        <v>2.5459999999999998</v>
      </c>
      <c r="AH86" s="22"/>
      <c r="AI86" s="22"/>
      <c r="AJ86" s="22"/>
      <c r="AK86" s="22"/>
      <c r="AL86" s="22"/>
      <c r="AM86" s="22"/>
      <c r="AN86" s="22"/>
      <c r="AO86" s="21"/>
      <c r="AP86" s="21"/>
      <c r="AQ86" s="21"/>
      <c r="AR86" s="21"/>
      <c r="AS86" s="21"/>
      <c r="AT86" s="21"/>
      <c r="AU86" s="21"/>
      <c r="AV86" s="21"/>
      <c r="AW86" s="21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</row>
    <row r="87" spans="1:68" ht="15.75" x14ac:dyDescent="0.25">
      <c r="A87" s="8" t="s">
        <v>43</v>
      </c>
      <c r="B87" s="11">
        <v>53.5</v>
      </c>
      <c r="C87" s="19">
        <v>95.358000000000004</v>
      </c>
      <c r="D87" s="20"/>
      <c r="E87" s="12">
        <v>4.2040206789970398</v>
      </c>
      <c r="F87" s="12" t="s">
        <v>29</v>
      </c>
      <c r="G87" s="12"/>
      <c r="H87" s="9">
        <v>20.349</v>
      </c>
      <c r="I87" s="9">
        <v>168.55</v>
      </c>
      <c r="J87" s="9">
        <v>3.2250000000000001</v>
      </c>
      <c r="K87" s="9">
        <v>32.734999999999999</v>
      </c>
      <c r="L87" s="9">
        <v>8.3840000000000003</v>
      </c>
      <c r="M87" s="9">
        <v>485.62900000000002</v>
      </c>
      <c r="N87" s="9">
        <v>23.896999999999998</v>
      </c>
      <c r="O87" s="9">
        <v>25.693000000000001</v>
      </c>
      <c r="P87" s="9">
        <v>1256.299</v>
      </c>
      <c r="Q87" s="9">
        <v>682.20500000000004</v>
      </c>
      <c r="R87" s="9">
        <v>3885.828</v>
      </c>
      <c r="S87" s="9">
        <v>115.324</v>
      </c>
      <c r="T87" s="9">
        <v>23.382000000000001</v>
      </c>
      <c r="U87" s="9">
        <v>98.816999999999993</v>
      </c>
      <c r="V87" s="9">
        <v>14.840999999999999</v>
      </c>
      <c r="W87" s="9">
        <v>17.867000000000001</v>
      </c>
      <c r="X87" s="9">
        <v>95.111000000000004</v>
      </c>
      <c r="Y87" s="9">
        <v>5908.4210000000003</v>
      </c>
      <c r="Z87" s="9">
        <v>154.49799999999999</v>
      </c>
      <c r="AA87" s="9">
        <v>67.177999999999997</v>
      </c>
      <c r="AB87" s="9">
        <v>67.608999999999995</v>
      </c>
      <c r="AC87" s="9">
        <v>42.634</v>
      </c>
      <c r="AD87" s="9">
        <v>15.177</v>
      </c>
      <c r="AE87" s="9">
        <v>1.5509999999999999</v>
      </c>
      <c r="AF87" s="9">
        <v>9.1059999999999999</v>
      </c>
      <c r="AG87" s="9">
        <v>3.43</v>
      </c>
      <c r="AH87" s="10"/>
      <c r="AI87" s="10"/>
      <c r="AJ87" s="10"/>
      <c r="AK87" s="10"/>
      <c r="AL87" s="10"/>
      <c r="AM87" s="10"/>
      <c r="AN87" s="10"/>
      <c r="AO87" s="9"/>
      <c r="AP87" s="9"/>
      <c r="AQ87" s="9"/>
      <c r="AR87" s="9"/>
      <c r="AS87" s="9"/>
      <c r="AT87" s="9"/>
      <c r="AU87" s="9"/>
      <c r="AV87" s="9"/>
      <c r="AW87" s="9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</row>
    <row r="88" spans="1:68" ht="15.75" x14ac:dyDescent="0.25">
      <c r="A88" s="8" t="s">
        <v>44</v>
      </c>
      <c r="B88" s="11">
        <v>54.5</v>
      </c>
      <c r="C88" s="14">
        <f>C87+1.4</f>
        <v>96.75800000000001</v>
      </c>
      <c r="D88" s="12"/>
      <c r="E88" s="12"/>
      <c r="F88" s="12"/>
      <c r="G88" s="12"/>
      <c r="H88" s="9">
        <v>20.951000000000001</v>
      </c>
      <c r="I88" s="9">
        <v>171.52699999999999</v>
      </c>
      <c r="J88" s="9">
        <v>2.35</v>
      </c>
      <c r="K88" s="9">
        <v>32.929000000000002</v>
      </c>
      <c r="L88" s="9">
        <v>9.5619999999999994</v>
      </c>
      <c r="M88" s="9">
        <v>457.54500000000002</v>
      </c>
      <c r="N88" s="9">
        <v>25.407</v>
      </c>
      <c r="O88" s="9">
        <v>26.04</v>
      </c>
      <c r="P88" s="9">
        <v>1262.1759999999999</v>
      </c>
      <c r="Q88" s="9">
        <v>751.471</v>
      </c>
      <c r="R88" s="9">
        <v>3823.8850000000002</v>
      </c>
      <c r="S88" s="9">
        <v>90.274000000000001</v>
      </c>
      <c r="T88" s="9">
        <v>23.117000000000001</v>
      </c>
      <c r="U88" s="9">
        <v>75.388000000000005</v>
      </c>
      <c r="V88" s="9">
        <v>17.32</v>
      </c>
      <c r="W88" s="9">
        <v>20.329999999999998</v>
      </c>
      <c r="X88" s="9">
        <v>115.339</v>
      </c>
      <c r="Y88" s="9">
        <v>5798.11</v>
      </c>
      <c r="Z88" s="9">
        <v>175.91900000000001</v>
      </c>
      <c r="AA88" s="9">
        <v>78.256</v>
      </c>
      <c r="AB88" s="9">
        <v>80.555999999999997</v>
      </c>
      <c r="AC88" s="9">
        <v>53.75</v>
      </c>
      <c r="AD88" s="9">
        <v>17.664999999999999</v>
      </c>
      <c r="AE88" s="9">
        <v>1.823</v>
      </c>
      <c r="AF88" s="9">
        <v>13.808</v>
      </c>
      <c r="AG88" s="9">
        <v>4.1440000000000001</v>
      </c>
      <c r="AH88" s="10"/>
      <c r="AI88" s="10"/>
      <c r="AJ88" s="10"/>
      <c r="AK88" s="10"/>
      <c r="AL88" s="10"/>
      <c r="AM88" s="10"/>
      <c r="AN88" s="10"/>
      <c r="AO88" s="9"/>
      <c r="AP88" s="9"/>
      <c r="AQ88" s="9"/>
      <c r="AR88" s="9"/>
      <c r="AS88" s="9"/>
      <c r="AT88" s="9"/>
      <c r="AU88" s="9"/>
      <c r="AV88" s="9"/>
      <c r="AW88" s="9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</row>
    <row r="89" spans="1:68" ht="15.75" x14ac:dyDescent="0.25">
      <c r="A89" s="8" t="s">
        <v>45</v>
      </c>
      <c r="B89" s="11">
        <v>55.5</v>
      </c>
      <c r="C89" s="14">
        <f t="shared" ref="C89:C133" si="1">C88+1.4</f>
        <v>98.158000000000015</v>
      </c>
      <c r="D89" s="12"/>
      <c r="E89" s="12">
        <v>5.6655123233795166</v>
      </c>
      <c r="F89" s="12" t="s">
        <v>29</v>
      </c>
      <c r="G89" s="12"/>
      <c r="H89" s="9">
        <v>19.53</v>
      </c>
      <c r="I89" s="9">
        <v>158.77000000000001</v>
      </c>
      <c r="J89" s="9">
        <v>3.1739999999999999</v>
      </c>
      <c r="K89" s="9">
        <v>31.706</v>
      </c>
      <c r="L89" s="9">
        <v>10.416</v>
      </c>
      <c r="M89" s="9">
        <v>449.37599999999998</v>
      </c>
      <c r="N89" s="9">
        <v>19.079000000000001</v>
      </c>
      <c r="O89" s="9">
        <v>25.669</v>
      </c>
      <c r="P89" s="9">
        <v>1223.5070000000001</v>
      </c>
      <c r="Q89" s="9">
        <v>807.67499999999995</v>
      </c>
      <c r="R89" s="9">
        <v>3749.25</v>
      </c>
      <c r="S89" s="9">
        <v>95.423000000000002</v>
      </c>
      <c r="T89" s="9">
        <v>23.088000000000001</v>
      </c>
      <c r="U89" s="9">
        <v>78.644999999999996</v>
      </c>
      <c r="V89" s="9">
        <v>16.762</v>
      </c>
      <c r="W89" s="9">
        <v>23.457000000000001</v>
      </c>
      <c r="X89" s="9">
        <v>136.52600000000001</v>
      </c>
      <c r="Y89" s="9">
        <v>5726.7489999999998</v>
      </c>
      <c r="Z89" s="9">
        <v>136.26599999999999</v>
      </c>
      <c r="AA89" s="9">
        <v>68.3</v>
      </c>
      <c r="AB89" s="9">
        <v>71.406999999999996</v>
      </c>
      <c r="AC89" s="9">
        <v>43.793999999999997</v>
      </c>
      <c r="AD89" s="9">
        <v>18.974</v>
      </c>
      <c r="AE89" s="9">
        <v>1.964</v>
      </c>
      <c r="AF89" s="9">
        <v>10.143000000000001</v>
      </c>
      <c r="AG89" s="9">
        <v>4.4989999999999997</v>
      </c>
      <c r="AH89" s="10"/>
      <c r="AI89" s="10"/>
      <c r="AJ89" s="10"/>
      <c r="AK89" s="10"/>
      <c r="AL89" s="10"/>
      <c r="AM89" s="10"/>
      <c r="AN89" s="10"/>
      <c r="AO89" s="9"/>
      <c r="AP89" s="9"/>
      <c r="AQ89" s="9"/>
      <c r="AR89" s="9"/>
      <c r="AS89" s="9"/>
      <c r="AT89" s="9"/>
      <c r="AU89" s="9"/>
      <c r="AV89" s="9"/>
      <c r="AW89" s="9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</row>
    <row r="90" spans="1:68" ht="15.75" x14ac:dyDescent="0.25">
      <c r="A90" s="8" t="s">
        <v>46</v>
      </c>
      <c r="B90" s="11">
        <v>56.5</v>
      </c>
      <c r="C90" s="14">
        <f t="shared" si="1"/>
        <v>99.558000000000021</v>
      </c>
      <c r="D90" s="12"/>
      <c r="E90" s="12">
        <v>5.5051379203796387</v>
      </c>
      <c r="F90" s="12" t="s">
        <v>29</v>
      </c>
      <c r="G90" s="12"/>
      <c r="H90" s="9">
        <v>20.274000000000001</v>
      </c>
      <c r="I90" s="9">
        <v>157.30099999999999</v>
      </c>
      <c r="J90" s="9">
        <v>3.28</v>
      </c>
      <c r="K90" s="9">
        <v>32.612000000000002</v>
      </c>
      <c r="L90" s="9">
        <v>9.9049999999999994</v>
      </c>
      <c r="M90" s="9">
        <v>460.863</v>
      </c>
      <c r="N90" s="9">
        <v>24.065999999999999</v>
      </c>
      <c r="O90" s="9">
        <v>26.805</v>
      </c>
      <c r="P90" s="9">
        <v>1258.9970000000001</v>
      </c>
      <c r="Q90" s="9">
        <v>914.35400000000004</v>
      </c>
      <c r="R90" s="9">
        <v>3857.2049999999999</v>
      </c>
      <c r="S90" s="9">
        <v>99.555000000000007</v>
      </c>
      <c r="T90" s="9">
        <v>23.408999999999999</v>
      </c>
      <c r="U90" s="9">
        <v>87.102000000000004</v>
      </c>
      <c r="V90" s="9">
        <v>16.52</v>
      </c>
      <c r="W90" s="9">
        <v>25.05</v>
      </c>
      <c r="X90" s="9">
        <v>177.88300000000001</v>
      </c>
      <c r="Y90" s="9">
        <v>5868.3010000000004</v>
      </c>
      <c r="Z90" s="9">
        <v>149.57</v>
      </c>
      <c r="AA90" s="9">
        <v>75.141999999999996</v>
      </c>
      <c r="AB90" s="9">
        <v>82.899000000000001</v>
      </c>
      <c r="AC90" s="9">
        <v>51.649000000000001</v>
      </c>
      <c r="AD90" s="9">
        <v>22.459</v>
      </c>
      <c r="AE90" s="9">
        <v>2.206</v>
      </c>
      <c r="AF90" s="9">
        <v>11.683</v>
      </c>
      <c r="AG90" s="9">
        <v>4.8570000000000002</v>
      </c>
      <c r="AH90" s="10"/>
      <c r="AI90" s="10"/>
      <c r="AJ90" s="10"/>
      <c r="AK90" s="10"/>
      <c r="AL90" s="10"/>
      <c r="AM90" s="10"/>
      <c r="AN90" s="10"/>
      <c r="AO90" s="9"/>
      <c r="AP90" s="9"/>
      <c r="AQ90" s="9"/>
      <c r="AR90" s="9"/>
      <c r="AS90" s="9"/>
      <c r="AT90" s="9"/>
      <c r="AU90" s="9"/>
      <c r="AV90" s="9"/>
      <c r="AW90" s="9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</row>
    <row r="91" spans="1:68" ht="15.75" x14ac:dyDescent="0.25">
      <c r="A91" s="8" t="s">
        <v>47</v>
      </c>
      <c r="B91" s="11">
        <v>57.5</v>
      </c>
      <c r="C91" s="14">
        <f t="shared" si="1"/>
        <v>100.95800000000003</v>
      </c>
      <c r="D91" s="12"/>
      <c r="E91" s="12">
        <v>5.212085485458374</v>
      </c>
      <c r="F91" s="12" t="s">
        <v>29</v>
      </c>
      <c r="G91" s="12"/>
      <c r="H91" s="9">
        <v>19.431000000000001</v>
      </c>
      <c r="I91" s="9">
        <v>152.32499999999999</v>
      </c>
      <c r="J91" s="9">
        <v>3.762</v>
      </c>
      <c r="K91" s="9">
        <v>32.624000000000002</v>
      </c>
      <c r="L91" s="9">
        <v>10.824</v>
      </c>
      <c r="M91" s="9">
        <v>442.29300000000001</v>
      </c>
      <c r="N91" s="9">
        <v>23.443000000000001</v>
      </c>
      <c r="O91" s="9">
        <v>24.093</v>
      </c>
      <c r="P91" s="9">
        <v>1228.961</v>
      </c>
      <c r="Q91" s="9">
        <v>906.30399999999997</v>
      </c>
      <c r="R91" s="9">
        <v>3826.9409999999998</v>
      </c>
      <c r="S91" s="9">
        <v>99.018000000000001</v>
      </c>
      <c r="T91" s="9">
        <v>23.545999999999999</v>
      </c>
      <c r="U91" s="9">
        <v>85.007000000000005</v>
      </c>
      <c r="V91" s="9">
        <v>16.712</v>
      </c>
      <c r="W91" s="9">
        <v>26.155000000000001</v>
      </c>
      <c r="X91" s="9">
        <v>154.273</v>
      </c>
      <c r="Y91" s="9">
        <v>5856.6610000000001</v>
      </c>
      <c r="Z91" s="9">
        <v>143.28200000000001</v>
      </c>
      <c r="AA91" s="9">
        <v>74.287999999999997</v>
      </c>
      <c r="AB91" s="9">
        <v>78.655000000000001</v>
      </c>
      <c r="AC91" s="9">
        <v>50.796999999999997</v>
      </c>
      <c r="AD91" s="9">
        <v>21.795000000000002</v>
      </c>
      <c r="AE91" s="9">
        <v>2.137</v>
      </c>
      <c r="AF91" s="9">
        <v>10.185</v>
      </c>
      <c r="AG91" s="9">
        <v>4.3710000000000004</v>
      </c>
      <c r="AH91" s="10"/>
      <c r="AI91" s="10"/>
      <c r="AJ91" s="10"/>
      <c r="AK91" s="10"/>
      <c r="AL91" s="10"/>
      <c r="AM91" s="10"/>
      <c r="AN91" s="10"/>
      <c r="AO91" s="9"/>
      <c r="AP91" s="9"/>
      <c r="AQ91" s="9"/>
      <c r="AR91" s="9"/>
      <c r="AS91" s="9"/>
      <c r="AT91" s="9"/>
      <c r="AU91" s="9"/>
      <c r="AV91" s="9"/>
      <c r="AW91" s="9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</row>
    <row r="92" spans="1:68" ht="15.75" x14ac:dyDescent="0.25">
      <c r="A92" s="8" t="s">
        <v>48</v>
      </c>
      <c r="B92" s="11">
        <v>58.5</v>
      </c>
      <c r="C92" s="14">
        <f t="shared" si="1"/>
        <v>102.35800000000003</v>
      </c>
      <c r="D92" s="12"/>
      <c r="E92" s="12">
        <v>6.439526716868083</v>
      </c>
      <c r="F92" s="12" t="s">
        <v>30</v>
      </c>
      <c r="G92" s="12"/>
      <c r="H92" s="9">
        <v>19.946000000000002</v>
      </c>
      <c r="I92" s="9">
        <v>165.66200000000001</v>
      </c>
      <c r="J92" s="9">
        <v>3.5409999999999999</v>
      </c>
      <c r="K92" s="9">
        <v>31.834</v>
      </c>
      <c r="L92" s="9">
        <v>10.055</v>
      </c>
      <c r="M92" s="9">
        <v>430.77499999999998</v>
      </c>
      <c r="N92" s="9">
        <v>21.175999999999998</v>
      </c>
      <c r="O92" s="9">
        <v>26.058</v>
      </c>
      <c r="P92" s="9">
        <v>1218.164</v>
      </c>
      <c r="Q92" s="9">
        <v>880.92600000000004</v>
      </c>
      <c r="R92" s="9">
        <v>3632.085</v>
      </c>
      <c r="S92" s="9">
        <v>94.84</v>
      </c>
      <c r="T92" s="9">
        <v>22.355</v>
      </c>
      <c r="U92" s="9">
        <v>75.567999999999998</v>
      </c>
      <c r="V92" s="9">
        <v>15.991</v>
      </c>
      <c r="W92" s="9">
        <v>25.236000000000001</v>
      </c>
      <c r="X92" s="9">
        <v>141.80600000000001</v>
      </c>
      <c r="Y92" s="9">
        <v>5499.7740000000003</v>
      </c>
      <c r="Z92" s="9">
        <v>168.65100000000001</v>
      </c>
      <c r="AA92" s="9">
        <v>82.497</v>
      </c>
      <c r="AB92" s="9">
        <v>87.388000000000005</v>
      </c>
      <c r="AC92" s="9">
        <v>58.728999999999999</v>
      </c>
      <c r="AD92" s="9">
        <v>22.911999999999999</v>
      </c>
      <c r="AE92" s="9">
        <v>2.0859999999999999</v>
      </c>
      <c r="AF92" s="9">
        <v>14.391999999999999</v>
      </c>
      <c r="AG92" s="9">
        <v>5.2770000000000001</v>
      </c>
      <c r="AH92" s="10"/>
      <c r="AI92" s="10"/>
      <c r="AJ92" s="10"/>
      <c r="AK92" s="10"/>
      <c r="AL92" s="10"/>
      <c r="AM92" s="10"/>
      <c r="AN92" s="10"/>
      <c r="AO92" s="9"/>
      <c r="AP92" s="9"/>
      <c r="AQ92" s="9"/>
      <c r="AR92" s="9"/>
      <c r="AS92" s="9"/>
      <c r="AT92" s="9"/>
      <c r="AU92" s="9"/>
      <c r="AV92" s="9"/>
      <c r="AW92" s="9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</row>
    <row r="93" spans="1:68" ht="15.75" x14ac:dyDescent="0.25">
      <c r="A93" s="8" t="s">
        <v>49</v>
      </c>
      <c r="B93" s="11">
        <v>59.5</v>
      </c>
      <c r="C93" s="14">
        <f t="shared" si="1"/>
        <v>103.75800000000004</v>
      </c>
      <c r="D93" s="12"/>
      <c r="E93" s="12"/>
      <c r="F93" s="12"/>
      <c r="G93" s="12"/>
      <c r="H93" s="9">
        <v>19.95</v>
      </c>
      <c r="I93" s="9">
        <v>159.202</v>
      </c>
      <c r="J93" s="9">
        <v>3.4430000000000001</v>
      </c>
      <c r="K93" s="9">
        <v>32.634999999999998</v>
      </c>
      <c r="L93" s="9">
        <v>11.161</v>
      </c>
      <c r="M93" s="9">
        <v>453.20100000000002</v>
      </c>
      <c r="N93" s="9">
        <v>22.747</v>
      </c>
      <c r="O93" s="9">
        <v>23.728000000000002</v>
      </c>
      <c r="P93" s="9">
        <v>1232.1610000000001</v>
      </c>
      <c r="Q93" s="9">
        <v>955.56700000000001</v>
      </c>
      <c r="R93" s="9">
        <v>3698.2469999999998</v>
      </c>
      <c r="S93" s="9">
        <v>99.915999999999997</v>
      </c>
      <c r="T93" s="9">
        <v>19.997</v>
      </c>
      <c r="U93" s="9">
        <v>81.792000000000002</v>
      </c>
      <c r="V93" s="9">
        <v>15.13</v>
      </c>
      <c r="W93" s="9">
        <v>24.323</v>
      </c>
      <c r="X93" s="9">
        <v>135.809</v>
      </c>
      <c r="Y93" s="9">
        <v>5302.5259999999998</v>
      </c>
      <c r="Z93" s="9">
        <v>87.900999999999996</v>
      </c>
      <c r="AA93" s="9">
        <v>43.518000000000001</v>
      </c>
      <c r="AB93" s="9">
        <v>46.476999999999997</v>
      </c>
      <c r="AC93" s="9">
        <v>28.927</v>
      </c>
      <c r="AD93" s="9">
        <v>14.866</v>
      </c>
      <c r="AE93" s="9">
        <v>1.4490000000000001</v>
      </c>
      <c r="AF93" s="9">
        <v>4.5709999999999997</v>
      </c>
      <c r="AG93" s="9">
        <v>3.0209999999999999</v>
      </c>
      <c r="AH93" s="10"/>
      <c r="AI93" s="10"/>
      <c r="AJ93" s="10"/>
      <c r="AK93" s="10"/>
      <c r="AL93" s="10"/>
      <c r="AM93" s="10"/>
      <c r="AN93" s="10"/>
      <c r="AO93" s="9"/>
      <c r="AP93" s="9"/>
      <c r="AQ93" s="9"/>
      <c r="AR93" s="9"/>
      <c r="AS93" s="9"/>
      <c r="AT93" s="9"/>
      <c r="AU93" s="9"/>
      <c r="AV93" s="9"/>
      <c r="AW93" s="9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</row>
    <row r="94" spans="1:68" ht="15.75" x14ac:dyDescent="0.25">
      <c r="A94" s="8" t="s">
        <v>50</v>
      </c>
      <c r="B94" s="11">
        <v>60.5</v>
      </c>
      <c r="C94" s="14">
        <f t="shared" si="1"/>
        <v>105.15800000000004</v>
      </c>
      <c r="D94" s="12"/>
      <c r="E94" s="12">
        <v>9.8944830894470215</v>
      </c>
      <c r="F94" s="12" t="s">
        <v>30</v>
      </c>
      <c r="G94" s="12"/>
      <c r="H94" s="9">
        <v>19.224</v>
      </c>
      <c r="I94" s="9">
        <v>174.42</v>
      </c>
      <c r="J94" s="9">
        <v>2.65</v>
      </c>
      <c r="K94" s="9">
        <v>29.823</v>
      </c>
      <c r="L94" s="9">
        <v>11.055999999999999</v>
      </c>
      <c r="M94" s="9">
        <v>363.464</v>
      </c>
      <c r="N94" s="9">
        <v>19.568999999999999</v>
      </c>
      <c r="O94" s="9">
        <v>20.222999999999999</v>
      </c>
      <c r="P94" s="9">
        <v>1162.694</v>
      </c>
      <c r="Q94" s="9">
        <v>765.09799999999996</v>
      </c>
      <c r="R94" s="9">
        <v>2985.37</v>
      </c>
      <c r="S94" s="9">
        <v>75.498999999999995</v>
      </c>
      <c r="T94" s="9">
        <v>18.765999999999998</v>
      </c>
      <c r="U94" s="9">
        <v>64.504000000000005</v>
      </c>
      <c r="V94" s="9">
        <v>16.084</v>
      </c>
      <c r="W94" s="9">
        <v>21.62</v>
      </c>
      <c r="X94" s="9">
        <v>121.102</v>
      </c>
      <c r="Y94" s="9">
        <v>4545.1450000000004</v>
      </c>
      <c r="Z94" s="9">
        <v>141.71899999999999</v>
      </c>
      <c r="AA94" s="9">
        <v>93.986999999999995</v>
      </c>
      <c r="AB94" s="9">
        <v>91.438000000000002</v>
      </c>
      <c r="AC94" s="9">
        <v>65.222999999999999</v>
      </c>
      <c r="AD94" s="9">
        <v>17.701000000000001</v>
      </c>
      <c r="AE94" s="9">
        <v>1.4490000000000001</v>
      </c>
      <c r="AF94" s="9">
        <v>12.339</v>
      </c>
      <c r="AG94" s="9">
        <v>4.84</v>
      </c>
      <c r="AH94" s="10"/>
      <c r="AI94" s="10"/>
      <c r="AJ94" s="10"/>
      <c r="AK94" s="10"/>
      <c r="AL94" s="10"/>
      <c r="AM94" s="10"/>
      <c r="AN94" s="10"/>
      <c r="AO94" s="9"/>
      <c r="AP94" s="9"/>
      <c r="AQ94" s="9"/>
      <c r="AR94" s="9"/>
      <c r="AS94" s="9"/>
      <c r="AT94" s="9"/>
      <c r="AU94" s="9"/>
      <c r="AV94" s="9"/>
      <c r="AW94" s="9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</row>
    <row r="95" spans="1:68" ht="15.75" x14ac:dyDescent="0.25">
      <c r="A95" s="8" t="s">
        <v>51</v>
      </c>
      <c r="B95" s="11">
        <v>61.5</v>
      </c>
      <c r="C95" s="14">
        <f t="shared" si="1"/>
        <v>106.55800000000005</v>
      </c>
      <c r="D95" s="12"/>
      <c r="E95" s="12">
        <v>9.3722200393676758</v>
      </c>
      <c r="F95" s="12" t="s">
        <v>29</v>
      </c>
      <c r="G95" s="12"/>
      <c r="H95" s="9">
        <v>20.074000000000002</v>
      </c>
      <c r="I95" s="9">
        <v>183.227</v>
      </c>
      <c r="J95" s="9">
        <v>2.6280000000000001</v>
      </c>
      <c r="K95" s="9">
        <v>30.140999999999998</v>
      </c>
      <c r="L95" s="9">
        <v>9.7789999999999999</v>
      </c>
      <c r="M95" s="9">
        <v>358.58600000000001</v>
      </c>
      <c r="N95" s="9">
        <v>15.413</v>
      </c>
      <c r="O95" s="9">
        <v>21.082000000000001</v>
      </c>
      <c r="P95" s="9">
        <v>1143.412</v>
      </c>
      <c r="Q95" s="9">
        <v>800.38199999999995</v>
      </c>
      <c r="R95" s="9">
        <v>2948.8359999999998</v>
      </c>
      <c r="S95" s="9">
        <v>76.823999999999998</v>
      </c>
      <c r="T95" s="9">
        <v>19.495999999999999</v>
      </c>
      <c r="U95" s="9">
        <v>60.932000000000002</v>
      </c>
      <c r="V95" s="9">
        <v>15.551</v>
      </c>
      <c r="W95" s="9">
        <v>19.012</v>
      </c>
      <c r="X95" s="9">
        <v>98.073999999999998</v>
      </c>
      <c r="Y95" s="9">
        <v>4472.665</v>
      </c>
      <c r="Z95" s="9">
        <v>164.76300000000001</v>
      </c>
      <c r="AA95" s="9">
        <v>88.83</v>
      </c>
      <c r="AB95" s="9">
        <v>85.998999999999995</v>
      </c>
      <c r="AC95" s="9">
        <v>63.302999999999997</v>
      </c>
      <c r="AD95" s="9">
        <v>18.844999999999999</v>
      </c>
      <c r="AE95" s="9">
        <v>1.619</v>
      </c>
      <c r="AF95" s="9">
        <v>11.997</v>
      </c>
      <c r="AG95" s="9">
        <v>4.3109999999999999</v>
      </c>
      <c r="AH95" s="10"/>
      <c r="AI95" s="10"/>
      <c r="AJ95" s="10"/>
      <c r="AK95" s="10"/>
      <c r="AL95" s="10"/>
      <c r="AM95" s="10"/>
      <c r="AN95" s="10"/>
      <c r="AO95" s="9"/>
      <c r="AP95" s="9"/>
      <c r="AQ95" s="9"/>
      <c r="AR95" s="9"/>
      <c r="AS95" s="9"/>
      <c r="AT95" s="9"/>
      <c r="AU95" s="9"/>
      <c r="AV95" s="9"/>
      <c r="AW95" s="9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</row>
    <row r="96" spans="1:68" ht="15.75" x14ac:dyDescent="0.25">
      <c r="A96" s="8" t="s">
        <v>52</v>
      </c>
      <c r="B96" s="11">
        <v>62.5</v>
      </c>
      <c r="C96" s="14">
        <f t="shared" si="1"/>
        <v>107.95800000000006</v>
      </c>
      <c r="D96" s="12"/>
      <c r="E96" s="12">
        <v>7.6248085498809814</v>
      </c>
      <c r="F96" s="12" t="s">
        <v>29</v>
      </c>
      <c r="G96" s="12"/>
      <c r="H96" s="9">
        <v>18.917999999999999</v>
      </c>
      <c r="I96" s="9">
        <v>180.07</v>
      </c>
      <c r="J96" s="9">
        <v>2.2410000000000001</v>
      </c>
      <c r="K96" s="9">
        <v>30.95</v>
      </c>
      <c r="L96" s="9">
        <v>11.048999999999999</v>
      </c>
      <c r="M96" s="9">
        <v>361.245</v>
      </c>
      <c r="N96" s="9">
        <v>16.518000000000001</v>
      </c>
      <c r="O96" s="9">
        <v>19.498000000000001</v>
      </c>
      <c r="P96" s="9">
        <v>1144.596</v>
      </c>
      <c r="Q96" s="9">
        <v>805.63599999999997</v>
      </c>
      <c r="R96" s="9">
        <v>3004.07</v>
      </c>
      <c r="S96" s="9">
        <v>82.200999999999993</v>
      </c>
      <c r="T96" s="9">
        <v>19.372</v>
      </c>
      <c r="U96" s="9">
        <v>66.753</v>
      </c>
      <c r="V96" s="9">
        <v>15.41</v>
      </c>
      <c r="W96" s="9">
        <v>20.37</v>
      </c>
      <c r="X96" s="9">
        <v>115.83499999999999</v>
      </c>
      <c r="Y96" s="9">
        <v>4469.1260000000002</v>
      </c>
      <c r="Z96" s="9">
        <v>71.224999999999994</v>
      </c>
      <c r="AA96" s="9">
        <v>50.661000000000001</v>
      </c>
      <c r="AB96" s="9">
        <v>52.02</v>
      </c>
      <c r="AC96" s="9">
        <v>29.161999999999999</v>
      </c>
      <c r="AD96" s="9">
        <v>13.862</v>
      </c>
      <c r="AE96" s="9">
        <v>1.169</v>
      </c>
      <c r="AF96" s="9">
        <v>6.6909999999999998</v>
      </c>
      <c r="AG96" s="9">
        <v>3.7749999999999999</v>
      </c>
      <c r="AH96" s="10"/>
      <c r="AI96" s="10"/>
      <c r="AJ96" s="10"/>
      <c r="AK96" s="10"/>
      <c r="AL96" s="10"/>
      <c r="AM96" s="10"/>
      <c r="AN96" s="10"/>
      <c r="AO96" s="9"/>
      <c r="AP96" s="9"/>
      <c r="AQ96" s="9"/>
      <c r="AR96" s="9"/>
      <c r="AS96" s="9"/>
      <c r="AT96" s="9"/>
      <c r="AU96" s="9"/>
      <c r="AV96" s="9"/>
      <c r="AW96" s="9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</row>
    <row r="97" spans="1:68" ht="15.75" x14ac:dyDescent="0.25">
      <c r="A97" s="8" t="s">
        <v>53</v>
      </c>
      <c r="B97" s="11">
        <v>63.5</v>
      </c>
      <c r="C97" s="14">
        <f t="shared" si="1"/>
        <v>109.35800000000006</v>
      </c>
      <c r="D97" s="12"/>
      <c r="E97" s="12">
        <v>2.618377685546875</v>
      </c>
      <c r="F97" s="12" t="s">
        <v>30</v>
      </c>
      <c r="G97" s="12"/>
      <c r="H97" s="9">
        <v>19.649000000000001</v>
      </c>
      <c r="I97" s="9">
        <v>175.102</v>
      </c>
      <c r="J97" s="9">
        <v>2.2229999999999999</v>
      </c>
      <c r="K97" s="9">
        <v>29.898</v>
      </c>
      <c r="L97" s="9">
        <v>6.1369999999999996</v>
      </c>
      <c r="M97" s="9">
        <v>407.327</v>
      </c>
      <c r="N97" s="9">
        <v>18.056000000000001</v>
      </c>
      <c r="O97" s="9">
        <v>21.206</v>
      </c>
      <c r="P97" s="9">
        <v>1162.1559999999999</v>
      </c>
      <c r="Q97" s="9">
        <v>715.80899999999997</v>
      </c>
      <c r="R97" s="9">
        <v>3049.6089999999999</v>
      </c>
      <c r="S97" s="9">
        <v>63.738999999999997</v>
      </c>
      <c r="T97" s="9">
        <v>19.251999999999999</v>
      </c>
      <c r="U97" s="9">
        <v>49.649000000000001</v>
      </c>
      <c r="V97" s="9">
        <v>12.992000000000001</v>
      </c>
      <c r="W97" s="9">
        <v>15.882</v>
      </c>
      <c r="X97" s="9">
        <v>78.454999999999998</v>
      </c>
      <c r="Y97" s="9">
        <v>4612.7420000000002</v>
      </c>
      <c r="Z97" s="9">
        <v>134.69300000000001</v>
      </c>
      <c r="AA97" s="9">
        <v>57.841000000000001</v>
      </c>
      <c r="AB97" s="9">
        <v>60.127000000000002</v>
      </c>
      <c r="AC97" s="9">
        <v>35.052999999999997</v>
      </c>
      <c r="AD97" s="9">
        <v>13.539</v>
      </c>
      <c r="AE97" s="9">
        <v>1.3640000000000001</v>
      </c>
      <c r="AF97" s="9">
        <v>8.7539999999999996</v>
      </c>
      <c r="AG97" s="9">
        <v>3.1949999999999998</v>
      </c>
      <c r="AH97" s="10"/>
      <c r="AI97" s="10"/>
      <c r="AJ97" s="10"/>
      <c r="AK97" s="10"/>
      <c r="AL97" s="10"/>
      <c r="AM97" s="10"/>
      <c r="AN97" s="10"/>
      <c r="AO97" s="9"/>
      <c r="AP97" s="9"/>
      <c r="AQ97" s="9"/>
      <c r="AR97" s="9"/>
      <c r="AS97" s="9"/>
      <c r="AT97" s="9"/>
      <c r="AU97" s="9"/>
      <c r="AV97" s="9"/>
      <c r="AW97" s="9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</row>
    <row r="98" spans="1:68" ht="15.75" x14ac:dyDescent="0.25">
      <c r="A98" s="8" t="s">
        <v>54</v>
      </c>
      <c r="B98" s="11">
        <v>64.5</v>
      </c>
      <c r="C98" s="14">
        <f t="shared" si="1"/>
        <v>110.75800000000007</v>
      </c>
      <c r="D98" s="12"/>
      <c r="E98" s="12">
        <v>4.8531973361968994</v>
      </c>
      <c r="F98" s="12" t="s">
        <v>29</v>
      </c>
      <c r="G98" s="12"/>
      <c r="H98" s="9">
        <v>20.260999999999999</v>
      </c>
      <c r="I98" s="9">
        <v>177.99700000000001</v>
      </c>
      <c r="J98" s="9">
        <v>2.4510000000000001</v>
      </c>
      <c r="K98" s="9">
        <v>32.066000000000003</v>
      </c>
      <c r="L98" s="9">
        <v>9.1530000000000005</v>
      </c>
      <c r="M98" s="9">
        <v>433.47899999999998</v>
      </c>
      <c r="N98" s="9">
        <v>22.513000000000002</v>
      </c>
      <c r="O98" s="9">
        <v>21.283999999999999</v>
      </c>
      <c r="P98" s="9">
        <v>1221.3630000000001</v>
      </c>
      <c r="Q98" s="9">
        <v>745.06700000000001</v>
      </c>
      <c r="R98" s="9">
        <v>3373.3240000000001</v>
      </c>
      <c r="S98" s="9">
        <v>81.58</v>
      </c>
      <c r="T98" s="9">
        <v>21.428999999999998</v>
      </c>
      <c r="U98" s="9">
        <v>66.421999999999997</v>
      </c>
      <c r="V98" s="9">
        <v>15.744999999999999</v>
      </c>
      <c r="W98" s="9">
        <v>19.869</v>
      </c>
      <c r="X98" s="9">
        <v>101.072</v>
      </c>
      <c r="Y98" s="9">
        <v>5087.4189999999999</v>
      </c>
      <c r="Z98" s="9">
        <v>137.26</v>
      </c>
      <c r="AA98" s="9">
        <v>64.09</v>
      </c>
      <c r="AB98" s="9">
        <v>67.295000000000002</v>
      </c>
      <c r="AC98" s="9">
        <v>42.506</v>
      </c>
      <c r="AD98" s="9">
        <v>16.111999999999998</v>
      </c>
      <c r="AE98" s="9">
        <v>1.627</v>
      </c>
      <c r="AF98" s="9">
        <v>10.529</v>
      </c>
      <c r="AG98" s="9">
        <v>3.4249999999999998</v>
      </c>
      <c r="AH98" s="10"/>
      <c r="AI98" s="10"/>
      <c r="AJ98" s="10"/>
      <c r="AK98" s="10"/>
      <c r="AL98" s="10"/>
      <c r="AM98" s="10"/>
      <c r="AN98" s="10"/>
      <c r="AO98" s="9"/>
      <c r="AP98" s="9"/>
      <c r="AQ98" s="9"/>
      <c r="AR98" s="9"/>
      <c r="AS98" s="9"/>
      <c r="AT98" s="9"/>
      <c r="AU98" s="9"/>
      <c r="AV98" s="9"/>
      <c r="AW98" s="9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</row>
    <row r="99" spans="1:68" ht="15.75" x14ac:dyDescent="0.25">
      <c r="A99" s="8" t="s">
        <v>55</v>
      </c>
      <c r="B99" s="11">
        <v>65.5</v>
      </c>
      <c r="C99" s="14">
        <f t="shared" si="1"/>
        <v>112.15800000000007</v>
      </c>
      <c r="D99" s="12"/>
      <c r="E99" s="12">
        <v>5.5028491020202637</v>
      </c>
      <c r="F99" s="12" t="s">
        <v>29</v>
      </c>
      <c r="G99" s="12"/>
      <c r="H99" s="9">
        <v>21.108000000000001</v>
      </c>
      <c r="I99" s="9">
        <v>174.721</v>
      </c>
      <c r="J99" s="9">
        <v>2.2690000000000001</v>
      </c>
      <c r="K99" s="9">
        <v>33.128</v>
      </c>
      <c r="L99" s="9">
        <v>6.2850000000000001</v>
      </c>
      <c r="M99" s="9">
        <v>463.13099999999997</v>
      </c>
      <c r="N99" s="9">
        <v>19.774999999999999</v>
      </c>
      <c r="O99" s="9">
        <v>27.236000000000001</v>
      </c>
      <c r="P99" s="9">
        <v>1279.6990000000001</v>
      </c>
      <c r="Q99" s="9">
        <v>581.41300000000001</v>
      </c>
      <c r="R99" s="9">
        <v>3518.8409999999999</v>
      </c>
      <c r="S99" s="9">
        <v>76.227000000000004</v>
      </c>
      <c r="T99" s="9">
        <v>21.908000000000001</v>
      </c>
      <c r="U99" s="9">
        <v>62.180999999999997</v>
      </c>
      <c r="V99" s="9">
        <v>15.340999999999999</v>
      </c>
      <c r="W99" s="9">
        <v>15.446999999999999</v>
      </c>
      <c r="X99" s="9">
        <v>82.733999999999995</v>
      </c>
      <c r="Y99" s="9">
        <v>5328.7759999999998</v>
      </c>
      <c r="Z99" s="9">
        <v>204.67599999999999</v>
      </c>
      <c r="AA99" s="9">
        <v>78.078999999999994</v>
      </c>
      <c r="AB99" s="9">
        <v>80.396000000000001</v>
      </c>
      <c r="AC99" s="9">
        <v>54.518999999999998</v>
      </c>
      <c r="AD99" s="9">
        <v>15.843999999999999</v>
      </c>
      <c r="AE99" s="9">
        <v>1.6439999999999999</v>
      </c>
      <c r="AF99" s="9">
        <v>11.837</v>
      </c>
      <c r="AG99" s="9">
        <v>4.3049999999999997</v>
      </c>
      <c r="AH99" s="10"/>
      <c r="AI99" s="10"/>
      <c r="AJ99" s="10"/>
      <c r="AK99" s="10"/>
      <c r="AL99" s="10"/>
      <c r="AM99" s="10"/>
      <c r="AN99" s="10"/>
      <c r="AO99" s="9"/>
      <c r="AP99" s="9"/>
      <c r="AQ99" s="9"/>
      <c r="AR99" s="9"/>
      <c r="AS99" s="9"/>
      <c r="AT99" s="9"/>
      <c r="AU99" s="9"/>
      <c r="AV99" s="9"/>
      <c r="AW99" s="9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</row>
    <row r="100" spans="1:68" ht="15.75" x14ac:dyDescent="0.25">
      <c r="A100" s="8" t="s">
        <v>56</v>
      </c>
      <c r="B100" s="11">
        <v>66.5</v>
      </c>
      <c r="C100" s="14">
        <f t="shared" si="1"/>
        <v>113.55800000000008</v>
      </c>
      <c r="D100" s="12"/>
      <c r="E100" s="12">
        <v>5.1644444465637207</v>
      </c>
      <c r="F100" s="12" t="s">
        <v>29</v>
      </c>
      <c r="G100" s="12"/>
      <c r="H100" s="9">
        <v>18.643999999999998</v>
      </c>
      <c r="I100" s="9">
        <v>181.06</v>
      </c>
      <c r="J100" s="9">
        <v>2.4009999999999998</v>
      </c>
      <c r="K100" s="9">
        <v>29.274000000000001</v>
      </c>
      <c r="L100" s="9">
        <v>8.8689999999999998</v>
      </c>
      <c r="M100" s="9">
        <v>369.98399999999998</v>
      </c>
      <c r="N100" s="9">
        <v>17.556999999999999</v>
      </c>
      <c r="O100" s="9">
        <v>19.515000000000001</v>
      </c>
      <c r="P100" s="9">
        <v>1123.579</v>
      </c>
      <c r="Q100" s="9">
        <v>696.49800000000005</v>
      </c>
      <c r="R100" s="9">
        <v>2955.2179999999998</v>
      </c>
      <c r="S100" s="9">
        <v>69.415999999999997</v>
      </c>
      <c r="T100" s="9">
        <v>19.242000000000001</v>
      </c>
      <c r="U100" s="9">
        <v>55.505000000000003</v>
      </c>
      <c r="V100" s="9">
        <v>14.494</v>
      </c>
      <c r="W100" s="9">
        <v>16.37</v>
      </c>
      <c r="X100" s="9">
        <v>94.960999999999999</v>
      </c>
      <c r="Y100" s="9">
        <v>4497.1719999999996</v>
      </c>
      <c r="Z100" s="9">
        <v>183.09299999999999</v>
      </c>
      <c r="AA100" s="9">
        <v>88.801000000000002</v>
      </c>
      <c r="AB100" s="9">
        <v>84.198999999999998</v>
      </c>
      <c r="AC100" s="9">
        <v>63.927</v>
      </c>
      <c r="AD100" s="9">
        <v>16.462</v>
      </c>
      <c r="AE100" s="9">
        <v>1.4390000000000001</v>
      </c>
      <c r="AF100" s="9">
        <v>13.632</v>
      </c>
      <c r="AG100" s="9">
        <v>3.823</v>
      </c>
      <c r="AH100" s="10"/>
      <c r="AI100" s="10"/>
      <c r="AJ100" s="10"/>
      <c r="AK100" s="10"/>
      <c r="AL100" s="10"/>
      <c r="AM100" s="10"/>
      <c r="AN100" s="10"/>
      <c r="AO100" s="9"/>
      <c r="AP100" s="9"/>
      <c r="AQ100" s="9"/>
      <c r="AR100" s="9"/>
      <c r="AS100" s="9"/>
      <c r="AT100" s="9"/>
      <c r="AU100" s="9"/>
      <c r="AV100" s="9"/>
      <c r="AW100" s="9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</row>
    <row r="101" spans="1:68" ht="15.75" x14ac:dyDescent="0.25">
      <c r="A101" s="8" t="s">
        <v>57</v>
      </c>
      <c r="B101" s="11">
        <v>67.5</v>
      </c>
      <c r="C101" s="14">
        <f t="shared" si="1"/>
        <v>114.95800000000008</v>
      </c>
      <c r="D101" s="12"/>
      <c r="E101" s="12">
        <v>6.1179690361022949</v>
      </c>
      <c r="F101" s="12" t="s">
        <v>30</v>
      </c>
      <c r="G101" s="12"/>
      <c r="H101" s="9">
        <v>17.946000000000002</v>
      </c>
      <c r="I101" s="9">
        <v>165.041</v>
      </c>
      <c r="J101" s="9">
        <v>2.7010000000000001</v>
      </c>
      <c r="K101" s="9">
        <v>29.928000000000001</v>
      </c>
      <c r="L101" s="9">
        <v>13.177</v>
      </c>
      <c r="M101" s="9">
        <v>398.53</v>
      </c>
      <c r="N101" s="9">
        <v>21.742000000000001</v>
      </c>
      <c r="O101" s="9">
        <v>19.536999999999999</v>
      </c>
      <c r="P101" s="9">
        <v>1131.8430000000001</v>
      </c>
      <c r="Q101" s="9">
        <v>821.82500000000005</v>
      </c>
      <c r="R101" s="9">
        <v>3376.5610000000001</v>
      </c>
      <c r="S101" s="9">
        <v>92.052000000000007</v>
      </c>
      <c r="T101" s="9">
        <v>19.748999999999999</v>
      </c>
      <c r="U101" s="9">
        <v>72.522999999999996</v>
      </c>
      <c r="V101" s="9">
        <v>15.117000000000001</v>
      </c>
      <c r="W101" s="9">
        <v>20.469000000000001</v>
      </c>
      <c r="X101" s="9">
        <v>114.24</v>
      </c>
      <c r="Y101" s="9">
        <v>5067.8879999999999</v>
      </c>
      <c r="Z101" s="9">
        <v>116.753</v>
      </c>
      <c r="AA101" s="9">
        <v>59.798999999999999</v>
      </c>
      <c r="AB101" s="9">
        <v>57.789000000000001</v>
      </c>
      <c r="AC101" s="9">
        <v>38.746000000000002</v>
      </c>
      <c r="AD101" s="9">
        <v>15.865</v>
      </c>
      <c r="AE101" s="9">
        <v>1.7010000000000001</v>
      </c>
      <c r="AF101" s="9">
        <v>8.0410000000000004</v>
      </c>
      <c r="AG101" s="9">
        <v>3.7949999999999999</v>
      </c>
      <c r="AH101" s="10"/>
      <c r="AI101" s="10"/>
      <c r="AJ101" s="10"/>
      <c r="AK101" s="10"/>
      <c r="AL101" s="10"/>
      <c r="AM101" s="10"/>
      <c r="AN101" s="10"/>
      <c r="AO101" s="9"/>
      <c r="AP101" s="9"/>
      <c r="AQ101" s="9"/>
      <c r="AR101" s="9"/>
      <c r="AS101" s="9"/>
      <c r="AT101" s="9"/>
      <c r="AU101" s="9"/>
      <c r="AV101" s="9"/>
      <c r="AW101" s="9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</row>
    <row r="102" spans="1:68" ht="15.75" x14ac:dyDescent="0.25">
      <c r="A102" s="8" t="s">
        <v>58</v>
      </c>
      <c r="B102" s="11">
        <v>68.5</v>
      </c>
      <c r="C102" s="14">
        <f t="shared" si="1"/>
        <v>116.35800000000009</v>
      </c>
      <c r="D102" s="12"/>
      <c r="E102" s="12">
        <v>6.0713598728179932</v>
      </c>
      <c r="F102" s="12" t="s">
        <v>30</v>
      </c>
      <c r="G102" s="12"/>
      <c r="H102" s="9">
        <v>19.013999999999999</v>
      </c>
      <c r="I102" s="9">
        <v>179.024</v>
      </c>
      <c r="J102" s="9">
        <v>2.6</v>
      </c>
      <c r="K102" s="9">
        <v>30.678000000000001</v>
      </c>
      <c r="L102" s="9">
        <v>9.9369999999999994</v>
      </c>
      <c r="M102" s="9">
        <v>401.33800000000002</v>
      </c>
      <c r="N102" s="9">
        <v>20.434999999999999</v>
      </c>
      <c r="O102" s="9">
        <v>22.49</v>
      </c>
      <c r="P102" s="9">
        <v>1168.473</v>
      </c>
      <c r="Q102" s="9">
        <v>776.68499999999995</v>
      </c>
      <c r="R102" s="9">
        <v>3235.2190000000001</v>
      </c>
      <c r="S102" s="9">
        <v>79.462000000000003</v>
      </c>
      <c r="T102" s="9">
        <v>18.908000000000001</v>
      </c>
      <c r="U102" s="9">
        <v>64.974000000000004</v>
      </c>
      <c r="V102" s="9">
        <v>16.18</v>
      </c>
      <c r="W102" s="9">
        <v>20.684000000000001</v>
      </c>
      <c r="X102" s="9">
        <v>110.93300000000001</v>
      </c>
      <c r="Y102" s="9">
        <v>4881.1809999999996</v>
      </c>
      <c r="Z102" s="9">
        <v>172.958</v>
      </c>
      <c r="AA102" s="9">
        <v>78.177999999999997</v>
      </c>
      <c r="AB102" s="9">
        <v>75.617999999999995</v>
      </c>
      <c r="AC102" s="9">
        <v>52.601999999999997</v>
      </c>
      <c r="AD102" s="9">
        <v>20.266999999999999</v>
      </c>
      <c r="AE102" s="9">
        <v>1.857</v>
      </c>
      <c r="AF102" s="9">
        <v>12.612</v>
      </c>
      <c r="AG102" s="9">
        <v>3.9670000000000001</v>
      </c>
      <c r="AH102" s="10"/>
      <c r="AI102" s="10"/>
      <c r="AJ102" s="10"/>
      <c r="AK102" s="10"/>
      <c r="AL102" s="10"/>
      <c r="AM102" s="10"/>
      <c r="AN102" s="10"/>
      <c r="AO102" s="9"/>
      <c r="AP102" s="9"/>
      <c r="AQ102" s="9"/>
      <c r="AR102" s="9"/>
      <c r="AS102" s="9"/>
      <c r="AT102" s="9"/>
      <c r="AU102" s="9"/>
      <c r="AV102" s="9"/>
      <c r="AW102" s="9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</row>
    <row r="103" spans="1:68" ht="15.75" x14ac:dyDescent="0.25">
      <c r="A103" s="8" t="s">
        <v>59</v>
      </c>
      <c r="B103" s="11">
        <v>69.5</v>
      </c>
      <c r="C103" s="14">
        <f t="shared" si="1"/>
        <v>117.7580000000001</v>
      </c>
      <c r="D103" s="12"/>
      <c r="E103" s="12">
        <v>7.6605038642883301</v>
      </c>
      <c r="F103" s="12" t="s">
        <v>29</v>
      </c>
      <c r="G103" s="12"/>
      <c r="H103" s="9">
        <v>19.771000000000001</v>
      </c>
      <c r="I103" s="9">
        <v>173.76499999999999</v>
      </c>
      <c r="J103" s="9">
        <v>2.516</v>
      </c>
      <c r="K103" s="9">
        <v>29.213000000000001</v>
      </c>
      <c r="L103" s="9">
        <v>9.9410000000000007</v>
      </c>
      <c r="M103" s="9">
        <v>382.84399999999999</v>
      </c>
      <c r="N103" s="9">
        <v>18.974</v>
      </c>
      <c r="O103" s="9">
        <v>20.837</v>
      </c>
      <c r="P103" s="9">
        <v>1134.8309999999999</v>
      </c>
      <c r="Q103" s="9">
        <v>789.83399999999995</v>
      </c>
      <c r="R103" s="9">
        <v>3213.7449999999999</v>
      </c>
      <c r="S103" s="9">
        <v>78.572000000000003</v>
      </c>
      <c r="T103" s="9">
        <v>20.620999999999999</v>
      </c>
      <c r="U103" s="9">
        <v>66.581000000000003</v>
      </c>
      <c r="V103" s="9">
        <v>14.821999999999999</v>
      </c>
      <c r="W103" s="9">
        <v>20.093</v>
      </c>
      <c r="X103" s="9">
        <v>111.749</v>
      </c>
      <c r="Y103" s="9">
        <v>4887.5619999999999</v>
      </c>
      <c r="Z103" s="9">
        <v>176.93299999999999</v>
      </c>
      <c r="AA103" s="9">
        <v>82.816000000000003</v>
      </c>
      <c r="AB103" s="9">
        <v>78.400000000000006</v>
      </c>
      <c r="AC103" s="9">
        <v>58.877000000000002</v>
      </c>
      <c r="AD103" s="9">
        <v>18.661999999999999</v>
      </c>
      <c r="AE103" s="9">
        <v>1.7270000000000001</v>
      </c>
      <c r="AF103" s="9">
        <v>13.071</v>
      </c>
      <c r="AG103" s="9">
        <v>3.3660000000000001</v>
      </c>
      <c r="AH103" s="10"/>
      <c r="AI103" s="10"/>
      <c r="AJ103" s="10"/>
      <c r="AK103" s="10"/>
      <c r="AL103" s="10"/>
      <c r="AM103" s="10"/>
      <c r="AN103" s="10"/>
      <c r="AO103" s="9"/>
      <c r="AP103" s="9"/>
      <c r="AQ103" s="9"/>
      <c r="AR103" s="9"/>
      <c r="AS103" s="9"/>
      <c r="AT103" s="9"/>
      <c r="AU103" s="9"/>
      <c r="AV103" s="9"/>
      <c r="AW103" s="9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</row>
    <row r="104" spans="1:68" ht="15.75" x14ac:dyDescent="0.25">
      <c r="A104" s="8" t="s">
        <v>60</v>
      </c>
      <c r="B104" s="11">
        <v>70.5</v>
      </c>
      <c r="C104" s="14">
        <f t="shared" si="1"/>
        <v>119.1580000000001</v>
      </c>
      <c r="D104" s="12"/>
      <c r="E104" s="12">
        <v>14.209859848022461</v>
      </c>
      <c r="F104" s="12" t="s">
        <v>29</v>
      </c>
      <c r="G104" s="12"/>
      <c r="H104" s="9">
        <v>17.277999999999999</v>
      </c>
      <c r="I104" s="9">
        <v>155.26400000000001</v>
      </c>
      <c r="J104" s="9">
        <v>2.891</v>
      </c>
      <c r="K104" s="9">
        <v>29.13</v>
      </c>
      <c r="L104" s="9">
        <v>11.867000000000001</v>
      </c>
      <c r="M104" s="9">
        <v>375.05200000000002</v>
      </c>
      <c r="N104" s="9">
        <v>19.638000000000002</v>
      </c>
      <c r="O104" s="9">
        <v>20.643000000000001</v>
      </c>
      <c r="P104" s="9">
        <v>1097.6780000000001</v>
      </c>
      <c r="Q104" s="9">
        <v>906.78899999999999</v>
      </c>
      <c r="R104" s="9">
        <v>3331.04</v>
      </c>
      <c r="S104" s="9">
        <v>99.724000000000004</v>
      </c>
      <c r="T104" s="9">
        <v>20.802</v>
      </c>
      <c r="U104" s="9">
        <v>84.123000000000005</v>
      </c>
      <c r="V104" s="9">
        <v>18.867000000000001</v>
      </c>
      <c r="W104" s="9">
        <v>25.164000000000001</v>
      </c>
      <c r="X104" s="9">
        <v>123.93899999999999</v>
      </c>
      <c r="Y104" s="9">
        <v>5030.1270000000004</v>
      </c>
      <c r="Z104" s="9">
        <v>104.256</v>
      </c>
      <c r="AA104" s="9">
        <v>60.36</v>
      </c>
      <c r="AB104" s="9">
        <v>59.735999999999997</v>
      </c>
      <c r="AC104" s="9">
        <v>39.770000000000003</v>
      </c>
      <c r="AD104" s="9">
        <v>15.183999999999999</v>
      </c>
      <c r="AE104" s="9">
        <v>1.4770000000000001</v>
      </c>
      <c r="AF104" s="9">
        <v>8.8770000000000007</v>
      </c>
      <c r="AG104" s="9">
        <v>3.657</v>
      </c>
      <c r="AH104" s="10"/>
      <c r="AI104" s="10"/>
      <c r="AJ104" s="10"/>
      <c r="AK104" s="10"/>
      <c r="AL104" s="10"/>
      <c r="AM104" s="10"/>
      <c r="AN104" s="10"/>
      <c r="AO104" s="9"/>
      <c r="AP104" s="9"/>
      <c r="AQ104" s="9"/>
      <c r="AR104" s="9"/>
      <c r="AS104" s="9"/>
      <c r="AT104" s="9"/>
      <c r="AU104" s="9"/>
      <c r="AV104" s="9"/>
      <c r="AW104" s="9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</row>
    <row r="105" spans="1:68" ht="15.75" x14ac:dyDescent="0.25">
      <c r="A105" s="8" t="s">
        <v>61</v>
      </c>
      <c r="B105" s="11">
        <v>71.5</v>
      </c>
      <c r="C105" s="14">
        <f t="shared" si="1"/>
        <v>120.55800000000011</v>
      </c>
      <c r="D105" s="12"/>
      <c r="E105" s="12">
        <v>15.376678943634033</v>
      </c>
      <c r="F105" s="12" t="s">
        <v>29</v>
      </c>
      <c r="G105" s="12"/>
      <c r="H105" s="9">
        <v>17.646999999999998</v>
      </c>
      <c r="I105" s="9">
        <v>165.89</v>
      </c>
      <c r="J105" s="9">
        <v>2.5089999999999999</v>
      </c>
      <c r="K105" s="9">
        <v>28.738</v>
      </c>
      <c r="L105" s="9">
        <v>11.936</v>
      </c>
      <c r="M105" s="9">
        <v>385.16399999999999</v>
      </c>
      <c r="N105" s="9">
        <v>21.045999999999999</v>
      </c>
      <c r="O105" s="9">
        <v>20.594000000000001</v>
      </c>
      <c r="P105" s="9">
        <v>1082.354</v>
      </c>
      <c r="Q105" s="9">
        <v>930.77499999999998</v>
      </c>
      <c r="R105" s="9">
        <v>3288.2860000000001</v>
      </c>
      <c r="S105" s="9">
        <v>101.589</v>
      </c>
      <c r="T105" s="9">
        <v>19.106999999999999</v>
      </c>
      <c r="U105" s="9">
        <v>82.86</v>
      </c>
      <c r="V105" s="9">
        <v>16.870999999999999</v>
      </c>
      <c r="W105" s="9">
        <v>21.131</v>
      </c>
      <c r="X105" s="9">
        <v>125.699</v>
      </c>
      <c r="Y105" s="9">
        <v>4889.8559999999998</v>
      </c>
      <c r="Z105" s="9">
        <v>84.817999999999998</v>
      </c>
      <c r="AA105" s="9">
        <v>46.96</v>
      </c>
      <c r="AB105" s="9">
        <v>45.026000000000003</v>
      </c>
      <c r="AC105" s="9">
        <v>29.536000000000001</v>
      </c>
      <c r="AD105" s="9">
        <v>13.193</v>
      </c>
      <c r="AE105" s="9">
        <v>1.3440000000000001</v>
      </c>
      <c r="AF105" s="9">
        <v>6.157</v>
      </c>
      <c r="AG105" s="9">
        <v>3.4239999999999999</v>
      </c>
      <c r="AH105" s="10"/>
      <c r="AI105" s="10"/>
      <c r="AJ105" s="10"/>
      <c r="AK105" s="10"/>
      <c r="AL105" s="10"/>
      <c r="AM105" s="10"/>
      <c r="AN105" s="10"/>
      <c r="AO105" s="9"/>
      <c r="AP105" s="9"/>
      <c r="AQ105" s="9"/>
      <c r="AR105" s="9"/>
      <c r="AS105" s="9"/>
      <c r="AT105" s="9"/>
      <c r="AU105" s="9"/>
      <c r="AV105" s="9"/>
      <c r="AW105" s="9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</row>
    <row r="106" spans="1:68" ht="15.75" x14ac:dyDescent="0.25">
      <c r="A106" s="8" t="s">
        <v>62</v>
      </c>
      <c r="B106" s="11">
        <v>72.5</v>
      </c>
      <c r="C106" s="14">
        <f t="shared" si="1"/>
        <v>121.95800000000011</v>
      </c>
      <c r="D106" s="12"/>
      <c r="E106" s="12">
        <v>12.461770057678223</v>
      </c>
      <c r="F106" s="12" t="s">
        <v>29</v>
      </c>
      <c r="G106" s="12"/>
      <c r="H106" s="9">
        <v>17.12</v>
      </c>
      <c r="I106" s="9">
        <v>157.804</v>
      </c>
      <c r="J106" s="9">
        <v>3.0739999999999998</v>
      </c>
      <c r="K106" s="9">
        <v>29.859000000000002</v>
      </c>
      <c r="L106" s="9">
        <v>12.625</v>
      </c>
      <c r="M106" s="9">
        <v>396.17599999999999</v>
      </c>
      <c r="N106" s="9">
        <v>20.600999999999999</v>
      </c>
      <c r="O106" s="9">
        <v>23.687999999999999</v>
      </c>
      <c r="P106" s="9">
        <v>1103.0640000000001</v>
      </c>
      <c r="Q106" s="9">
        <v>1028.432</v>
      </c>
      <c r="R106" s="9">
        <v>3284.6480000000001</v>
      </c>
      <c r="S106" s="9">
        <v>94.036000000000001</v>
      </c>
      <c r="T106" s="9">
        <v>18.806999999999999</v>
      </c>
      <c r="U106" s="9">
        <v>76.259</v>
      </c>
      <c r="V106" s="9">
        <v>14.641</v>
      </c>
      <c r="W106" s="9">
        <v>26.227</v>
      </c>
      <c r="X106" s="9">
        <v>110.968</v>
      </c>
      <c r="Y106" s="9">
        <v>4800.43</v>
      </c>
      <c r="Z106" s="9">
        <v>86.248999999999995</v>
      </c>
      <c r="AA106" s="9">
        <v>43.573</v>
      </c>
      <c r="AB106" s="9">
        <v>43.466000000000001</v>
      </c>
      <c r="AC106" s="9">
        <v>31.01</v>
      </c>
      <c r="AD106" s="9">
        <v>12.789</v>
      </c>
      <c r="AE106" s="9">
        <v>1.3859999999999999</v>
      </c>
      <c r="AF106" s="9">
        <v>5.0979999999999999</v>
      </c>
      <c r="AG106" s="9">
        <v>3.1890000000000001</v>
      </c>
      <c r="AH106" s="10"/>
      <c r="AI106" s="10"/>
      <c r="AJ106" s="10"/>
      <c r="AK106" s="10"/>
      <c r="AL106" s="10"/>
      <c r="AM106" s="10"/>
      <c r="AN106" s="10"/>
      <c r="AO106" s="9"/>
      <c r="AP106" s="9"/>
      <c r="AQ106" s="9"/>
      <c r="AR106" s="9"/>
      <c r="AS106" s="9"/>
      <c r="AT106" s="9"/>
      <c r="AU106" s="9"/>
      <c r="AV106" s="9"/>
      <c r="AW106" s="9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</row>
    <row r="107" spans="1:68" ht="15.75" x14ac:dyDescent="0.25">
      <c r="A107" s="8" t="s">
        <v>63</v>
      </c>
      <c r="B107" s="11">
        <v>73.5</v>
      </c>
      <c r="C107" s="14">
        <f t="shared" si="1"/>
        <v>123.35800000000012</v>
      </c>
      <c r="D107" s="12"/>
      <c r="E107" s="12">
        <v>9.6902451515197754</v>
      </c>
      <c r="F107" s="12" t="s">
        <v>29</v>
      </c>
      <c r="G107" s="12"/>
      <c r="H107" s="9">
        <v>17.428000000000001</v>
      </c>
      <c r="I107" s="9">
        <v>158.61199999999999</v>
      </c>
      <c r="J107" s="9">
        <v>2.9209999999999998</v>
      </c>
      <c r="K107" s="9">
        <v>29.411999999999999</v>
      </c>
      <c r="L107" s="9">
        <v>11.803000000000001</v>
      </c>
      <c r="M107" s="9">
        <v>378.37799999999999</v>
      </c>
      <c r="N107" s="9">
        <v>19.529</v>
      </c>
      <c r="O107" s="9">
        <v>21.847000000000001</v>
      </c>
      <c r="P107" s="9">
        <v>1110.2239999999999</v>
      </c>
      <c r="Q107" s="9">
        <v>825.62300000000005</v>
      </c>
      <c r="R107" s="9">
        <v>3186.4079999999999</v>
      </c>
      <c r="S107" s="9">
        <v>86.838999999999999</v>
      </c>
      <c r="T107" s="9">
        <v>19.515999999999998</v>
      </c>
      <c r="U107" s="9">
        <v>72.525000000000006</v>
      </c>
      <c r="V107" s="9">
        <v>14.624000000000001</v>
      </c>
      <c r="W107" s="9">
        <v>20.611999999999998</v>
      </c>
      <c r="X107" s="9">
        <v>107.65600000000001</v>
      </c>
      <c r="Y107" s="9">
        <v>4788.9229999999998</v>
      </c>
      <c r="Z107" s="9">
        <v>134.27600000000001</v>
      </c>
      <c r="AA107" s="9">
        <v>60.616</v>
      </c>
      <c r="AB107" s="9">
        <v>59.518000000000001</v>
      </c>
      <c r="AC107" s="9">
        <v>39.959000000000003</v>
      </c>
      <c r="AD107" s="9">
        <v>15.689</v>
      </c>
      <c r="AE107" s="9">
        <v>1.486</v>
      </c>
      <c r="AF107" s="9">
        <v>9.3019999999999996</v>
      </c>
      <c r="AG107" s="9">
        <v>3.5430000000000001</v>
      </c>
      <c r="AH107" s="10"/>
      <c r="AI107" s="10"/>
      <c r="AJ107" s="10"/>
      <c r="AK107" s="10"/>
      <c r="AL107" s="10"/>
      <c r="AM107" s="10"/>
      <c r="AN107" s="10"/>
      <c r="AO107" s="9"/>
      <c r="AP107" s="9"/>
      <c r="AQ107" s="9"/>
      <c r="AR107" s="9"/>
      <c r="AS107" s="9"/>
      <c r="AT107" s="9"/>
      <c r="AU107" s="9"/>
      <c r="AV107" s="9"/>
      <c r="AW107" s="9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</row>
    <row r="108" spans="1:68" ht="15.75" x14ac:dyDescent="0.25">
      <c r="A108" s="8" t="s">
        <v>64</v>
      </c>
      <c r="B108" s="11">
        <v>74.5</v>
      </c>
      <c r="C108" s="14">
        <f t="shared" si="1"/>
        <v>124.75800000000012</v>
      </c>
      <c r="D108" s="12"/>
      <c r="E108" s="12">
        <v>8.1613311767578125</v>
      </c>
      <c r="F108" s="12" t="s">
        <v>29</v>
      </c>
      <c r="G108" s="12"/>
      <c r="H108" s="9">
        <v>17.776</v>
      </c>
      <c r="I108" s="9">
        <v>159.93100000000001</v>
      </c>
      <c r="J108" s="9">
        <v>2.649</v>
      </c>
      <c r="K108" s="9">
        <v>30.361999999999998</v>
      </c>
      <c r="L108" s="9">
        <v>10.853999999999999</v>
      </c>
      <c r="M108" s="9">
        <v>392.70299999999997</v>
      </c>
      <c r="N108" s="9">
        <v>23.302</v>
      </c>
      <c r="O108" s="9">
        <v>21.06</v>
      </c>
      <c r="P108" s="9">
        <v>1101.6849999999999</v>
      </c>
      <c r="Q108" s="9">
        <v>842.45399999999995</v>
      </c>
      <c r="R108" s="9">
        <v>3069.4589999999998</v>
      </c>
      <c r="S108" s="9">
        <v>88.210999999999999</v>
      </c>
      <c r="T108" s="9">
        <v>17.516999999999999</v>
      </c>
      <c r="U108" s="9">
        <v>66.231999999999999</v>
      </c>
      <c r="V108" s="9">
        <v>14.739000000000001</v>
      </c>
      <c r="W108" s="9">
        <v>17.053000000000001</v>
      </c>
      <c r="X108" s="9">
        <v>89.927999999999997</v>
      </c>
      <c r="Y108" s="9">
        <v>4262.9939999999997</v>
      </c>
      <c r="Z108" s="9">
        <v>45.792000000000002</v>
      </c>
      <c r="AA108" s="9">
        <v>27.143999999999998</v>
      </c>
      <c r="AB108" s="9">
        <v>27.344000000000001</v>
      </c>
      <c r="AC108" s="9">
        <v>15.324999999999999</v>
      </c>
      <c r="AD108" s="9">
        <v>8.0259999999999998</v>
      </c>
      <c r="AE108" s="9">
        <v>0.80700000000000005</v>
      </c>
      <c r="AF108" s="9">
        <v>3.4870000000000001</v>
      </c>
      <c r="AG108" s="9">
        <v>1.645</v>
      </c>
      <c r="AH108" s="10"/>
      <c r="AI108" s="10"/>
      <c r="AJ108" s="10"/>
      <c r="AK108" s="10"/>
      <c r="AL108" s="10"/>
      <c r="AM108" s="10"/>
      <c r="AN108" s="10"/>
      <c r="AO108" s="9"/>
      <c r="AP108" s="9"/>
      <c r="AQ108" s="9"/>
      <c r="AR108" s="9"/>
      <c r="AS108" s="9"/>
      <c r="AT108" s="9"/>
      <c r="AU108" s="9"/>
      <c r="AV108" s="9"/>
      <c r="AW108" s="9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</row>
    <row r="109" spans="1:68" ht="15.75" x14ac:dyDescent="0.25">
      <c r="A109" s="8" t="s">
        <v>65</v>
      </c>
      <c r="B109" s="11">
        <v>75.5</v>
      </c>
      <c r="C109" s="14">
        <f t="shared" si="1"/>
        <v>126.15800000000013</v>
      </c>
      <c r="D109" s="12"/>
      <c r="E109" s="12">
        <v>5.4249649047851563</v>
      </c>
      <c r="F109" s="12" t="s">
        <v>29</v>
      </c>
      <c r="G109" s="12"/>
      <c r="H109" s="9">
        <v>22.059000000000001</v>
      </c>
      <c r="I109" s="9">
        <v>170.65799999999999</v>
      </c>
      <c r="J109" s="9">
        <v>3.0569999999999999</v>
      </c>
      <c r="K109" s="9">
        <v>33.573999999999998</v>
      </c>
      <c r="L109" s="9">
        <v>8.6280000000000001</v>
      </c>
      <c r="M109" s="9">
        <v>468.45</v>
      </c>
      <c r="N109" s="9">
        <v>20.782</v>
      </c>
      <c r="O109" s="9">
        <v>25.016999999999999</v>
      </c>
      <c r="P109" s="9">
        <v>1291.547</v>
      </c>
      <c r="Q109" s="9">
        <v>775.46600000000001</v>
      </c>
      <c r="R109" s="9">
        <v>3877.627</v>
      </c>
      <c r="S109" s="9">
        <v>86.394999999999996</v>
      </c>
      <c r="T109" s="9">
        <v>24.084</v>
      </c>
      <c r="U109" s="9">
        <v>72.572999999999993</v>
      </c>
      <c r="V109" s="9">
        <v>15.194000000000001</v>
      </c>
      <c r="W109" s="9">
        <v>21.106999999999999</v>
      </c>
      <c r="X109" s="9">
        <v>115.208</v>
      </c>
      <c r="Y109" s="9">
        <v>5890.0339999999997</v>
      </c>
      <c r="Z109" s="9">
        <v>206.185</v>
      </c>
      <c r="AA109" s="9">
        <v>83.626999999999995</v>
      </c>
      <c r="AB109" s="9">
        <v>90.442999999999998</v>
      </c>
      <c r="AC109" s="9">
        <v>60.59</v>
      </c>
      <c r="AD109" s="9">
        <v>19.925000000000001</v>
      </c>
      <c r="AE109" s="9">
        <v>1.8640000000000001</v>
      </c>
      <c r="AF109" s="9">
        <v>14.981</v>
      </c>
      <c r="AG109" s="9">
        <v>4.4880000000000004</v>
      </c>
      <c r="AH109" s="10"/>
      <c r="AI109" s="10"/>
      <c r="AJ109" s="10"/>
      <c r="AK109" s="10"/>
      <c r="AL109" s="10"/>
      <c r="AM109" s="10"/>
      <c r="AN109" s="10"/>
      <c r="AO109" s="9"/>
      <c r="AP109" s="9"/>
      <c r="AQ109" s="9"/>
      <c r="AR109" s="9"/>
      <c r="AS109" s="9"/>
      <c r="AT109" s="9"/>
      <c r="AU109" s="9"/>
      <c r="AV109" s="9"/>
      <c r="AW109" s="9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</row>
    <row r="110" spans="1:68" ht="15.75" x14ac:dyDescent="0.25">
      <c r="A110" s="8" t="s">
        <v>66</v>
      </c>
      <c r="B110" s="11">
        <v>76.5</v>
      </c>
      <c r="C110" s="14">
        <f t="shared" si="1"/>
        <v>127.55800000000013</v>
      </c>
      <c r="D110" s="12"/>
      <c r="E110" s="12">
        <v>4.0911331176757812</v>
      </c>
      <c r="F110" s="12" t="s">
        <v>29</v>
      </c>
      <c r="G110" s="12"/>
      <c r="H110" s="9">
        <v>21.641999999999999</v>
      </c>
      <c r="I110" s="9">
        <v>166.40299999999999</v>
      </c>
      <c r="J110" s="9">
        <v>3.1549999999999998</v>
      </c>
      <c r="K110" s="9">
        <v>33.226999999999997</v>
      </c>
      <c r="L110" s="9">
        <v>8.2759999999999998</v>
      </c>
      <c r="M110" s="9">
        <v>460.75400000000002</v>
      </c>
      <c r="N110" s="9">
        <v>24.021000000000001</v>
      </c>
      <c r="O110" s="9">
        <v>27.036000000000001</v>
      </c>
      <c r="P110" s="9">
        <v>1284.1030000000001</v>
      </c>
      <c r="Q110" s="9">
        <v>782.76700000000005</v>
      </c>
      <c r="R110" s="9">
        <v>3848.8560000000002</v>
      </c>
      <c r="S110" s="9">
        <v>87.135000000000005</v>
      </c>
      <c r="T110" s="9">
        <v>23.629000000000001</v>
      </c>
      <c r="U110" s="9">
        <v>73.209999999999994</v>
      </c>
      <c r="V110" s="9">
        <v>15.206</v>
      </c>
      <c r="W110" s="9">
        <v>21.535</v>
      </c>
      <c r="X110" s="9">
        <v>112.711</v>
      </c>
      <c r="Y110" s="9">
        <v>5831.4570000000003</v>
      </c>
      <c r="Z110" s="9">
        <v>158.89500000000001</v>
      </c>
      <c r="AA110" s="9">
        <v>68.043000000000006</v>
      </c>
      <c r="AB110" s="9">
        <v>76.102000000000004</v>
      </c>
      <c r="AC110" s="9">
        <v>45.962000000000003</v>
      </c>
      <c r="AD110" s="9">
        <v>17.62</v>
      </c>
      <c r="AE110" s="9">
        <v>1.762</v>
      </c>
      <c r="AF110" s="9">
        <v>10.295</v>
      </c>
      <c r="AG110" s="9">
        <v>3.923</v>
      </c>
      <c r="AH110" s="10"/>
      <c r="AI110" s="10"/>
      <c r="AJ110" s="10"/>
      <c r="AK110" s="10"/>
      <c r="AL110" s="10"/>
      <c r="AM110" s="10"/>
      <c r="AN110" s="10"/>
      <c r="AO110" s="9"/>
      <c r="AP110" s="9"/>
      <c r="AQ110" s="9"/>
      <c r="AR110" s="9"/>
      <c r="AS110" s="9"/>
      <c r="AT110" s="9"/>
      <c r="AU110" s="9"/>
      <c r="AV110" s="9"/>
      <c r="AW110" s="9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</row>
    <row r="111" spans="1:68" ht="15.75" x14ac:dyDescent="0.25">
      <c r="A111" s="8" t="s">
        <v>67</v>
      </c>
      <c r="B111" s="11">
        <v>77.5</v>
      </c>
      <c r="C111" s="14">
        <f t="shared" si="1"/>
        <v>128.95800000000014</v>
      </c>
      <c r="D111" s="12"/>
      <c r="E111" s="12">
        <v>4.1672985553741455</v>
      </c>
      <c r="F111" s="12" t="s">
        <v>29</v>
      </c>
      <c r="G111" s="12"/>
      <c r="H111" s="9">
        <v>21.366</v>
      </c>
      <c r="I111" s="9">
        <v>165.029</v>
      </c>
      <c r="J111" s="9">
        <v>2.923</v>
      </c>
      <c r="K111" s="9">
        <v>34.049999999999997</v>
      </c>
      <c r="L111" s="9">
        <v>8.07</v>
      </c>
      <c r="M111" s="9">
        <v>485.505</v>
      </c>
      <c r="N111" s="9">
        <v>25.640999999999998</v>
      </c>
      <c r="O111" s="9">
        <v>26.138000000000002</v>
      </c>
      <c r="P111" s="9">
        <v>1314.854</v>
      </c>
      <c r="Q111" s="9">
        <v>773.35599999999999</v>
      </c>
      <c r="R111" s="9">
        <v>3945.8939999999998</v>
      </c>
      <c r="S111" s="9">
        <v>90.87</v>
      </c>
      <c r="T111" s="9">
        <v>21.808</v>
      </c>
      <c r="U111" s="9">
        <v>76.225999999999999</v>
      </c>
      <c r="V111" s="9">
        <v>15.993</v>
      </c>
      <c r="W111" s="9">
        <v>18.893999999999998</v>
      </c>
      <c r="X111" s="9">
        <v>100.194</v>
      </c>
      <c r="Y111" s="9">
        <v>5866.6310000000003</v>
      </c>
      <c r="Z111" s="9">
        <v>102.226</v>
      </c>
      <c r="AA111" s="9">
        <v>48.387</v>
      </c>
      <c r="AB111" s="9">
        <v>56.264000000000003</v>
      </c>
      <c r="AC111" s="9">
        <v>29.042000000000002</v>
      </c>
      <c r="AD111" s="9">
        <v>14.307</v>
      </c>
      <c r="AE111" s="9">
        <v>1.542</v>
      </c>
      <c r="AF111" s="9">
        <v>8.7569999999999997</v>
      </c>
      <c r="AG111" s="9">
        <v>2.5979999999999999</v>
      </c>
      <c r="AH111" s="10"/>
      <c r="AI111" s="10"/>
      <c r="AJ111" s="10"/>
      <c r="AK111" s="10"/>
      <c r="AL111" s="10"/>
      <c r="AM111" s="10"/>
      <c r="AN111" s="10"/>
      <c r="AO111" s="9"/>
      <c r="AP111" s="9"/>
      <c r="AQ111" s="9"/>
      <c r="AR111" s="9"/>
      <c r="AS111" s="9"/>
      <c r="AT111" s="9"/>
      <c r="AU111" s="9"/>
      <c r="AV111" s="9"/>
      <c r="AW111" s="9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</row>
    <row r="112" spans="1:68" ht="15.75" x14ac:dyDescent="0.25">
      <c r="A112" s="8" t="s">
        <v>68</v>
      </c>
      <c r="B112" s="11">
        <v>78.5</v>
      </c>
      <c r="C112" s="14">
        <f t="shared" si="1"/>
        <v>130.35800000000015</v>
      </c>
      <c r="D112" s="12"/>
      <c r="E112" s="12">
        <v>4.1654751300811768</v>
      </c>
      <c r="F112" s="12" t="s">
        <v>29</v>
      </c>
      <c r="G112" s="12"/>
      <c r="H112" s="9">
        <v>22.030999999999999</v>
      </c>
      <c r="I112" s="9">
        <v>162.828</v>
      </c>
      <c r="J112" s="9">
        <v>2.9159999999999999</v>
      </c>
      <c r="K112" s="9">
        <v>33.942</v>
      </c>
      <c r="L112" s="9">
        <v>8.0250000000000004</v>
      </c>
      <c r="M112" s="9">
        <v>493.78300000000002</v>
      </c>
      <c r="N112" s="9">
        <v>21.346</v>
      </c>
      <c r="O112" s="9">
        <v>28.731999999999999</v>
      </c>
      <c r="P112" s="9">
        <v>1336.4829999999999</v>
      </c>
      <c r="Q112" s="9">
        <v>784.803</v>
      </c>
      <c r="R112" s="9">
        <v>4036.748</v>
      </c>
      <c r="S112" s="9">
        <v>94.605999999999995</v>
      </c>
      <c r="T112" s="9">
        <v>24.081</v>
      </c>
      <c r="U112" s="9">
        <v>79.927999999999997</v>
      </c>
      <c r="V112" s="9">
        <v>16.606999999999999</v>
      </c>
      <c r="W112" s="9">
        <v>21.100999999999999</v>
      </c>
      <c r="X112" s="9">
        <v>110.52800000000001</v>
      </c>
      <c r="Y112" s="9">
        <v>6101.9489999999996</v>
      </c>
      <c r="Z112" s="9">
        <v>114.29300000000001</v>
      </c>
      <c r="AA112" s="9">
        <v>56.003999999999998</v>
      </c>
      <c r="AB112" s="9">
        <v>67.641999999999996</v>
      </c>
      <c r="AC112" s="9">
        <v>36.152000000000001</v>
      </c>
      <c r="AD112" s="9">
        <v>16.817</v>
      </c>
      <c r="AE112" s="9">
        <v>1.609</v>
      </c>
      <c r="AF112" s="9">
        <v>8.1910000000000007</v>
      </c>
      <c r="AG112" s="9">
        <v>3.6120000000000001</v>
      </c>
      <c r="AH112" s="10"/>
      <c r="AI112" s="10"/>
      <c r="AJ112" s="10"/>
      <c r="AK112" s="10"/>
      <c r="AL112" s="10"/>
      <c r="AM112" s="10"/>
      <c r="AN112" s="10"/>
      <c r="AO112" s="9"/>
      <c r="AP112" s="9"/>
      <c r="AQ112" s="9"/>
      <c r="AR112" s="9"/>
      <c r="AS112" s="9"/>
      <c r="AT112" s="9"/>
      <c r="AU112" s="9"/>
      <c r="AV112" s="9"/>
      <c r="AW112" s="9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</row>
    <row r="113" spans="1:68" ht="15.75" x14ac:dyDescent="0.25">
      <c r="A113" s="8" t="s">
        <v>69</v>
      </c>
      <c r="B113" s="11">
        <v>79.5</v>
      </c>
      <c r="C113" s="14">
        <f t="shared" si="1"/>
        <v>131.75800000000015</v>
      </c>
      <c r="D113" s="12"/>
      <c r="E113" s="12">
        <v>3.5734014511108398</v>
      </c>
      <c r="F113" s="12" t="s">
        <v>29</v>
      </c>
      <c r="G113" s="12"/>
      <c r="H113" s="9">
        <v>17.626999999999999</v>
      </c>
      <c r="I113" s="9">
        <v>157.102</v>
      </c>
      <c r="J113" s="9">
        <v>2.4279999999999999</v>
      </c>
      <c r="K113" s="9">
        <v>29.951000000000001</v>
      </c>
      <c r="L113" s="9">
        <v>6.7549999999999999</v>
      </c>
      <c r="M113" s="9">
        <v>434.95499999999998</v>
      </c>
      <c r="N113" s="9">
        <v>21.634</v>
      </c>
      <c r="O113" s="9">
        <v>23.533000000000001</v>
      </c>
      <c r="P113" s="9">
        <v>1162.3879999999999</v>
      </c>
      <c r="Q113" s="9">
        <v>560.36599999999999</v>
      </c>
      <c r="R113" s="9">
        <v>3297.5590000000002</v>
      </c>
      <c r="S113" s="9">
        <v>72.494</v>
      </c>
      <c r="T113" s="9">
        <v>19.927</v>
      </c>
      <c r="U113" s="9">
        <v>56.773000000000003</v>
      </c>
      <c r="V113" s="9">
        <v>15.473000000000001</v>
      </c>
      <c r="W113" s="9">
        <v>16.945</v>
      </c>
      <c r="X113" s="9">
        <v>86.116</v>
      </c>
      <c r="Y113" s="9">
        <v>5042.4970000000003</v>
      </c>
      <c r="Z113" s="9">
        <v>190.44300000000001</v>
      </c>
      <c r="AA113" s="9">
        <v>69.322000000000003</v>
      </c>
      <c r="AB113" s="9">
        <v>74.668000000000006</v>
      </c>
      <c r="AC113" s="9">
        <v>48.024000000000001</v>
      </c>
      <c r="AD113" s="9">
        <v>14.773999999999999</v>
      </c>
      <c r="AE113" s="9">
        <v>1.4450000000000001</v>
      </c>
      <c r="AF113" s="9">
        <v>11.865</v>
      </c>
      <c r="AG113" s="9">
        <v>3.8559999999999999</v>
      </c>
      <c r="AH113" s="10"/>
      <c r="AI113" s="10"/>
      <c r="AJ113" s="10"/>
      <c r="AK113" s="10"/>
      <c r="AL113" s="10"/>
      <c r="AM113" s="10"/>
      <c r="AN113" s="10"/>
      <c r="AO113" s="9"/>
      <c r="AP113" s="9"/>
      <c r="AQ113" s="9"/>
      <c r="AR113" s="9"/>
      <c r="AS113" s="9"/>
      <c r="AT113" s="9"/>
      <c r="AU113" s="9"/>
      <c r="AV113" s="9"/>
      <c r="AW113" s="9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</row>
    <row r="114" spans="1:68" ht="15.75" x14ac:dyDescent="0.25">
      <c r="A114" s="8" t="s">
        <v>70</v>
      </c>
      <c r="B114" s="11">
        <v>80.5</v>
      </c>
      <c r="C114" s="14">
        <f t="shared" si="1"/>
        <v>133.15800000000016</v>
      </c>
      <c r="D114" s="12"/>
      <c r="E114" s="12">
        <v>3.2864048480987549</v>
      </c>
      <c r="F114" s="12" t="s">
        <v>29</v>
      </c>
      <c r="G114" s="12"/>
      <c r="H114" s="9">
        <v>20.466999999999999</v>
      </c>
      <c r="I114" s="9">
        <v>179.964</v>
      </c>
      <c r="J114" s="9">
        <v>2.085</v>
      </c>
      <c r="K114" s="9">
        <v>32.362000000000002</v>
      </c>
      <c r="L114" s="9">
        <v>7.226</v>
      </c>
      <c r="M114" s="9">
        <v>449.10500000000002</v>
      </c>
      <c r="N114" s="9">
        <v>21.827999999999999</v>
      </c>
      <c r="O114" s="9">
        <v>24.158999999999999</v>
      </c>
      <c r="P114" s="9">
        <v>1236.279</v>
      </c>
      <c r="Q114" s="9">
        <v>583.375</v>
      </c>
      <c r="R114" s="9">
        <v>3395.5819999999999</v>
      </c>
      <c r="S114" s="9">
        <v>72.212999999999994</v>
      </c>
      <c r="T114" s="9">
        <v>21.8</v>
      </c>
      <c r="U114" s="9">
        <v>58.042000000000002</v>
      </c>
      <c r="V114" s="9">
        <v>15.519</v>
      </c>
      <c r="W114" s="9">
        <v>15.661</v>
      </c>
      <c r="X114" s="9">
        <v>87.352999999999994</v>
      </c>
      <c r="Y114" s="9">
        <v>5129.1229999999996</v>
      </c>
      <c r="Z114" s="9">
        <v>192.60400000000001</v>
      </c>
      <c r="AA114" s="9">
        <v>71.266000000000005</v>
      </c>
      <c r="AB114" s="9">
        <v>73.025000000000006</v>
      </c>
      <c r="AC114" s="9">
        <v>48.997999999999998</v>
      </c>
      <c r="AD114" s="9">
        <v>14.803000000000001</v>
      </c>
      <c r="AE114" s="9">
        <v>1.514</v>
      </c>
      <c r="AF114" s="9">
        <v>11.898999999999999</v>
      </c>
      <c r="AG114" s="9">
        <v>3.8690000000000002</v>
      </c>
      <c r="AH114" s="10"/>
      <c r="AI114" s="10"/>
      <c r="AJ114" s="10"/>
      <c r="AK114" s="10"/>
      <c r="AL114" s="10"/>
      <c r="AM114" s="10"/>
      <c r="AN114" s="10"/>
      <c r="AO114" s="9"/>
      <c r="AP114" s="9"/>
      <c r="AQ114" s="9"/>
      <c r="AR114" s="9"/>
      <c r="AS114" s="9"/>
      <c r="AT114" s="9"/>
      <c r="AU114" s="9"/>
      <c r="AV114" s="9"/>
      <c r="AW114" s="9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</row>
    <row r="115" spans="1:68" ht="15.75" x14ac:dyDescent="0.25">
      <c r="A115" s="8" t="s">
        <v>71</v>
      </c>
      <c r="B115" s="11">
        <v>81.5</v>
      </c>
      <c r="C115" s="14">
        <f t="shared" si="1"/>
        <v>134.55800000000016</v>
      </c>
      <c r="D115" s="12"/>
      <c r="E115" s="12"/>
      <c r="F115" s="12"/>
      <c r="G115" s="12"/>
      <c r="H115" s="9">
        <v>21.457000000000001</v>
      </c>
      <c r="I115" s="9">
        <v>177.989</v>
      </c>
      <c r="J115" s="9">
        <v>2.5430000000000001</v>
      </c>
      <c r="K115" s="9">
        <v>31.085000000000001</v>
      </c>
      <c r="L115" s="9">
        <v>7.5890000000000004</v>
      </c>
      <c r="M115" s="9">
        <v>470.08</v>
      </c>
      <c r="N115" s="9">
        <v>23.728000000000002</v>
      </c>
      <c r="O115" s="9">
        <v>23.802</v>
      </c>
      <c r="P115" s="9">
        <v>1241.5</v>
      </c>
      <c r="Q115" s="9">
        <v>578.65300000000002</v>
      </c>
      <c r="R115" s="9">
        <v>3496.2249999999999</v>
      </c>
      <c r="S115" s="9">
        <v>72.468000000000004</v>
      </c>
      <c r="T115" s="9">
        <v>22.155000000000001</v>
      </c>
      <c r="U115" s="9">
        <v>58.91</v>
      </c>
      <c r="V115" s="9">
        <v>16.073</v>
      </c>
      <c r="W115" s="9">
        <v>16.734000000000002</v>
      </c>
      <c r="X115" s="9">
        <v>88.680999999999997</v>
      </c>
      <c r="Y115" s="9">
        <v>5287.9939999999997</v>
      </c>
      <c r="Z115" s="9">
        <v>188.697</v>
      </c>
      <c r="AA115" s="9">
        <v>73.376999999999995</v>
      </c>
      <c r="AB115" s="9">
        <v>76.093999999999994</v>
      </c>
      <c r="AC115" s="9">
        <v>48.771000000000001</v>
      </c>
      <c r="AD115" s="9">
        <v>15.432</v>
      </c>
      <c r="AE115" s="9">
        <v>1.546</v>
      </c>
      <c r="AF115" s="9">
        <v>11.991</v>
      </c>
      <c r="AG115" s="9">
        <v>3.7130000000000001</v>
      </c>
      <c r="AH115" s="10"/>
      <c r="AI115" s="10"/>
      <c r="AJ115" s="10"/>
      <c r="AK115" s="10"/>
      <c r="AL115" s="10"/>
      <c r="AM115" s="10"/>
      <c r="AN115" s="10"/>
      <c r="AO115" s="9"/>
      <c r="AP115" s="9"/>
      <c r="AQ115" s="9"/>
      <c r="AR115" s="9"/>
      <c r="AS115" s="9"/>
      <c r="AT115" s="9"/>
      <c r="AU115" s="9"/>
      <c r="AV115" s="9"/>
      <c r="AW115" s="9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</row>
    <row r="116" spans="1:68" ht="15.75" x14ac:dyDescent="0.25">
      <c r="A116" s="8" t="s">
        <v>72</v>
      </c>
      <c r="B116" s="11">
        <v>82.5</v>
      </c>
      <c r="C116" s="14">
        <f t="shared" si="1"/>
        <v>135.95800000000017</v>
      </c>
      <c r="D116" s="12"/>
      <c r="E116" s="12">
        <v>3.7044092416763306</v>
      </c>
      <c r="F116" s="12" t="s">
        <v>29</v>
      </c>
      <c r="G116" s="12"/>
      <c r="H116" s="9">
        <v>20.02</v>
      </c>
      <c r="I116" s="9">
        <v>163.52699999999999</v>
      </c>
      <c r="J116" s="9">
        <v>2.6829999999999998</v>
      </c>
      <c r="K116" s="9">
        <v>32.374000000000002</v>
      </c>
      <c r="L116" s="9">
        <v>7.0289999999999999</v>
      </c>
      <c r="M116" s="9">
        <v>414.01100000000002</v>
      </c>
      <c r="N116" s="9">
        <v>17.073</v>
      </c>
      <c r="O116" s="9">
        <v>22.513000000000002</v>
      </c>
      <c r="P116" s="9">
        <v>1253.4010000000001</v>
      </c>
      <c r="Q116" s="9">
        <v>695.85699999999997</v>
      </c>
      <c r="R116" s="9">
        <v>3433.5720000000001</v>
      </c>
      <c r="S116" s="9">
        <v>73.429000000000002</v>
      </c>
      <c r="T116" s="9">
        <v>20.315000000000001</v>
      </c>
      <c r="U116" s="9">
        <v>62.505000000000003</v>
      </c>
      <c r="V116" s="9">
        <v>14.946</v>
      </c>
      <c r="W116" s="9">
        <v>19.617999999999999</v>
      </c>
      <c r="X116" s="9">
        <v>130.398</v>
      </c>
      <c r="Y116" s="9">
        <v>5223.4059999999999</v>
      </c>
      <c r="Z116" s="9">
        <v>187.37200000000001</v>
      </c>
      <c r="AA116" s="9">
        <v>81.748999999999995</v>
      </c>
      <c r="AB116" s="9">
        <v>86.257999999999996</v>
      </c>
      <c r="AC116" s="9">
        <v>60.567999999999998</v>
      </c>
      <c r="AD116" s="9">
        <v>19.143999999999998</v>
      </c>
      <c r="AE116" s="9">
        <v>1.7390000000000001</v>
      </c>
      <c r="AF116" s="9">
        <v>12.576000000000001</v>
      </c>
      <c r="AG116" s="9">
        <v>4.101</v>
      </c>
      <c r="AH116" s="10"/>
      <c r="AI116" s="10"/>
      <c r="AJ116" s="10"/>
      <c r="AK116" s="10"/>
      <c r="AL116" s="10"/>
      <c r="AM116" s="10"/>
      <c r="AN116" s="10"/>
      <c r="AO116" s="9"/>
      <c r="AP116" s="9"/>
      <c r="AQ116" s="9"/>
      <c r="AR116" s="9"/>
      <c r="AS116" s="9"/>
      <c r="AT116" s="9"/>
      <c r="AU116" s="9"/>
      <c r="AV116" s="9"/>
      <c r="AW116" s="9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</row>
    <row r="117" spans="1:68" ht="15.75" x14ac:dyDescent="0.25">
      <c r="A117" s="8" t="s">
        <v>73</v>
      </c>
      <c r="B117" s="11">
        <v>83.5</v>
      </c>
      <c r="C117" s="14">
        <f t="shared" si="1"/>
        <v>137.35800000000017</v>
      </c>
      <c r="D117" s="12"/>
      <c r="E117" s="12">
        <v>4.2435088157653809</v>
      </c>
      <c r="F117" s="12" t="s">
        <v>29</v>
      </c>
      <c r="G117" s="12"/>
      <c r="H117" s="9">
        <v>21.193000000000001</v>
      </c>
      <c r="I117" s="9">
        <v>168.297</v>
      </c>
      <c r="J117" s="9">
        <v>3.3119999999999998</v>
      </c>
      <c r="K117" s="9">
        <v>33.087000000000003</v>
      </c>
      <c r="L117" s="9">
        <v>7.4569999999999999</v>
      </c>
      <c r="M117" s="9">
        <v>438.10199999999998</v>
      </c>
      <c r="N117" s="9">
        <v>18.349</v>
      </c>
      <c r="O117" s="9">
        <v>28.416</v>
      </c>
      <c r="P117" s="9">
        <v>1282.8230000000001</v>
      </c>
      <c r="Q117" s="9">
        <v>744.202</v>
      </c>
      <c r="R117" s="9">
        <v>3656.0880000000002</v>
      </c>
      <c r="S117" s="9">
        <v>82.567999999999998</v>
      </c>
      <c r="T117" s="9">
        <v>22.427</v>
      </c>
      <c r="U117" s="9">
        <v>66.736999999999995</v>
      </c>
      <c r="V117" s="9">
        <v>16.914999999999999</v>
      </c>
      <c r="W117" s="9">
        <v>20.555</v>
      </c>
      <c r="X117" s="9">
        <v>127.72499999999999</v>
      </c>
      <c r="Y117" s="9">
        <v>5566.1530000000002</v>
      </c>
      <c r="Z117" s="9">
        <v>199.62299999999999</v>
      </c>
      <c r="AA117" s="9">
        <v>84.456999999999994</v>
      </c>
      <c r="AB117" s="9">
        <v>90.343999999999994</v>
      </c>
      <c r="AC117" s="9">
        <v>58.597999999999999</v>
      </c>
      <c r="AD117" s="9">
        <v>21.268000000000001</v>
      </c>
      <c r="AE117" s="9">
        <v>1.9139999999999999</v>
      </c>
      <c r="AF117" s="9">
        <v>13.99</v>
      </c>
      <c r="AG117" s="9">
        <v>4.1779999999999999</v>
      </c>
      <c r="AH117" s="10"/>
      <c r="AI117" s="10"/>
      <c r="AJ117" s="10"/>
      <c r="AK117" s="10"/>
      <c r="AL117" s="10"/>
      <c r="AM117" s="10"/>
      <c r="AN117" s="10"/>
      <c r="AO117" s="9"/>
      <c r="AP117" s="9"/>
      <c r="AQ117" s="9"/>
      <c r="AR117" s="9"/>
      <c r="AS117" s="9"/>
      <c r="AT117" s="9"/>
      <c r="AU117" s="9"/>
      <c r="AV117" s="9"/>
      <c r="AW117" s="9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</row>
    <row r="118" spans="1:68" ht="15.75" x14ac:dyDescent="0.25">
      <c r="A118" s="8" t="s">
        <v>74</v>
      </c>
      <c r="B118" s="11">
        <v>84.5</v>
      </c>
      <c r="C118" s="14">
        <f t="shared" si="1"/>
        <v>138.75800000000018</v>
      </c>
      <c r="D118" s="12"/>
      <c r="E118" s="12">
        <v>4.5110776424407959</v>
      </c>
      <c r="F118" s="12" t="s">
        <v>29</v>
      </c>
      <c r="G118" s="12"/>
      <c r="H118" s="9">
        <v>20.027999999999999</v>
      </c>
      <c r="I118" s="9">
        <v>185.208</v>
      </c>
      <c r="J118" s="9">
        <v>2.3530000000000002</v>
      </c>
      <c r="K118" s="9">
        <v>30.748000000000001</v>
      </c>
      <c r="L118" s="9">
        <v>6.8179999999999996</v>
      </c>
      <c r="M118" s="9">
        <v>397.78</v>
      </c>
      <c r="N118" s="9">
        <v>17.786000000000001</v>
      </c>
      <c r="O118" s="9">
        <v>20.370999999999999</v>
      </c>
      <c r="P118" s="9">
        <v>1176.028</v>
      </c>
      <c r="Q118" s="9">
        <v>618.70000000000005</v>
      </c>
      <c r="R118" s="9">
        <v>3094.5720000000001</v>
      </c>
      <c r="S118" s="9">
        <v>68.971999999999994</v>
      </c>
      <c r="T118" s="9">
        <v>19.417000000000002</v>
      </c>
      <c r="U118" s="9">
        <v>54.841999999999999</v>
      </c>
      <c r="V118" s="9">
        <v>15.750999999999999</v>
      </c>
      <c r="W118" s="9">
        <v>17.632999999999999</v>
      </c>
      <c r="X118" s="9">
        <v>86.489000000000004</v>
      </c>
      <c r="Y118" s="9">
        <v>4690.6390000000001</v>
      </c>
      <c r="Z118" s="9">
        <v>167.35</v>
      </c>
      <c r="AA118" s="9">
        <v>67.135000000000005</v>
      </c>
      <c r="AB118" s="9">
        <v>67.748000000000005</v>
      </c>
      <c r="AC118" s="9">
        <v>44.78</v>
      </c>
      <c r="AD118" s="9">
        <v>15.513</v>
      </c>
      <c r="AE118" s="9">
        <v>1.63</v>
      </c>
      <c r="AF118" s="9">
        <v>9.4190000000000005</v>
      </c>
      <c r="AG118" s="9">
        <v>3.855</v>
      </c>
      <c r="AH118" s="10"/>
      <c r="AI118" s="10"/>
      <c r="AJ118" s="10"/>
      <c r="AK118" s="10"/>
      <c r="AL118" s="10"/>
      <c r="AM118" s="10"/>
      <c r="AN118" s="10"/>
      <c r="AO118" s="9"/>
      <c r="AP118" s="9"/>
      <c r="AQ118" s="9"/>
      <c r="AR118" s="9"/>
      <c r="AS118" s="9"/>
      <c r="AT118" s="9"/>
      <c r="AU118" s="9"/>
      <c r="AV118" s="9"/>
      <c r="AW118" s="9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</row>
    <row r="119" spans="1:68" ht="15.75" x14ac:dyDescent="0.25">
      <c r="A119" s="8" t="s">
        <v>165</v>
      </c>
      <c r="B119" s="11">
        <v>85.5</v>
      </c>
      <c r="C119" s="14">
        <f t="shared" si="1"/>
        <v>140.15800000000019</v>
      </c>
      <c r="D119" s="12"/>
      <c r="E119" s="12">
        <v>2.0203519463539124</v>
      </c>
      <c r="F119" s="12" t="s">
        <v>30</v>
      </c>
      <c r="G119" s="12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10"/>
      <c r="AI119" s="10"/>
      <c r="AJ119" s="10"/>
      <c r="AK119" s="10"/>
      <c r="AL119" s="10"/>
      <c r="AM119" s="10"/>
      <c r="AN119" s="10"/>
      <c r="AO119" s="9"/>
      <c r="AP119" s="9"/>
      <c r="AQ119" s="9"/>
      <c r="AR119" s="9"/>
      <c r="AS119" s="9"/>
      <c r="AT119" s="9"/>
      <c r="AU119" s="9"/>
      <c r="AV119" s="9"/>
      <c r="AW119" s="9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</row>
    <row r="120" spans="1:68" ht="15.75" x14ac:dyDescent="0.25">
      <c r="A120" s="8" t="s">
        <v>75</v>
      </c>
      <c r="B120" s="11">
        <v>86.5</v>
      </c>
      <c r="C120" s="14">
        <f t="shared" si="1"/>
        <v>141.55800000000019</v>
      </c>
      <c r="D120" s="12"/>
      <c r="E120" s="12">
        <v>2.2169618606567383</v>
      </c>
      <c r="F120" s="12" t="s">
        <v>29</v>
      </c>
      <c r="G120" s="12"/>
      <c r="H120" s="9">
        <v>20.564</v>
      </c>
      <c r="I120" s="9">
        <v>181.511</v>
      </c>
      <c r="J120" s="9">
        <v>1.9470000000000001</v>
      </c>
      <c r="K120" s="9">
        <v>30.481999999999999</v>
      </c>
      <c r="L120" s="9">
        <v>6.1849999999999996</v>
      </c>
      <c r="M120" s="9">
        <v>419.90300000000002</v>
      </c>
      <c r="N120" s="9">
        <v>19.273</v>
      </c>
      <c r="O120" s="9">
        <v>21.37</v>
      </c>
      <c r="P120" s="9">
        <v>1214.6389999999999</v>
      </c>
      <c r="Q120" s="9">
        <v>588.75099999999998</v>
      </c>
      <c r="R120" s="9">
        <v>3139.0169999999998</v>
      </c>
      <c r="S120" s="9">
        <v>67.349000000000004</v>
      </c>
      <c r="T120" s="9">
        <v>20.213000000000001</v>
      </c>
      <c r="U120" s="9">
        <v>54.654000000000003</v>
      </c>
      <c r="V120" s="9">
        <v>14.14</v>
      </c>
      <c r="W120" s="9">
        <v>14.506</v>
      </c>
      <c r="X120" s="9">
        <v>68.195999999999998</v>
      </c>
      <c r="Y120" s="9">
        <v>4798.5929999999998</v>
      </c>
      <c r="Z120" s="9">
        <v>192.94900000000001</v>
      </c>
      <c r="AA120" s="9">
        <v>70.759</v>
      </c>
      <c r="AB120" s="9">
        <v>76.518000000000001</v>
      </c>
      <c r="AC120" s="9">
        <v>48.814</v>
      </c>
      <c r="AD120" s="9">
        <v>14.308</v>
      </c>
      <c r="AE120" s="9">
        <v>1.4330000000000001</v>
      </c>
      <c r="AF120" s="9">
        <v>11.282</v>
      </c>
      <c r="AG120" s="9">
        <v>3.4529999999999998</v>
      </c>
      <c r="AH120" s="10"/>
      <c r="AI120" s="10"/>
      <c r="AJ120" s="10"/>
      <c r="AK120" s="10"/>
      <c r="AL120" s="10"/>
      <c r="AM120" s="10"/>
      <c r="AN120" s="10"/>
      <c r="AO120" s="9"/>
      <c r="AP120" s="9"/>
      <c r="AQ120" s="9"/>
      <c r="AR120" s="9"/>
      <c r="AS120" s="9"/>
      <c r="AT120" s="9"/>
      <c r="AU120" s="9"/>
      <c r="AV120" s="9"/>
      <c r="AW120" s="9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</row>
    <row r="121" spans="1:68" ht="15.75" x14ac:dyDescent="0.25">
      <c r="A121" s="8" t="s">
        <v>76</v>
      </c>
      <c r="B121" s="11">
        <v>87.5</v>
      </c>
      <c r="C121" s="14">
        <f t="shared" si="1"/>
        <v>142.9580000000002</v>
      </c>
      <c r="D121" s="12"/>
      <c r="E121" s="12">
        <v>3.3524003823598227</v>
      </c>
      <c r="F121" s="12" t="s">
        <v>29</v>
      </c>
      <c r="G121" s="12"/>
      <c r="H121" s="9">
        <v>19.186</v>
      </c>
      <c r="I121" s="9">
        <v>179.14699999999999</v>
      </c>
      <c r="J121" s="9">
        <v>1.944</v>
      </c>
      <c r="K121" s="9">
        <v>31.28</v>
      </c>
      <c r="L121" s="9">
        <v>5.8</v>
      </c>
      <c r="M121" s="9">
        <v>418.36599999999999</v>
      </c>
      <c r="N121" s="9">
        <v>19.329999999999998</v>
      </c>
      <c r="O121" s="9">
        <v>23.975999999999999</v>
      </c>
      <c r="P121" s="9">
        <v>1203.01</v>
      </c>
      <c r="Q121" s="9">
        <v>566.16600000000005</v>
      </c>
      <c r="R121" s="9">
        <v>3052.8829999999998</v>
      </c>
      <c r="S121" s="9">
        <v>63.764000000000003</v>
      </c>
      <c r="T121" s="9">
        <v>18.896000000000001</v>
      </c>
      <c r="U121" s="9">
        <v>51.445999999999998</v>
      </c>
      <c r="V121" s="9">
        <v>13.736000000000001</v>
      </c>
      <c r="W121" s="9">
        <v>13.345000000000001</v>
      </c>
      <c r="X121" s="9">
        <v>60.58</v>
      </c>
      <c r="Y121" s="9">
        <v>4561.6239999999998</v>
      </c>
      <c r="Z121" s="9">
        <v>140.25399999999999</v>
      </c>
      <c r="AA121" s="9">
        <v>51.241999999999997</v>
      </c>
      <c r="AB121" s="9">
        <v>53.890999999999998</v>
      </c>
      <c r="AC121" s="9">
        <v>35.487000000000002</v>
      </c>
      <c r="AD121" s="9">
        <v>10.981999999999999</v>
      </c>
      <c r="AE121" s="9">
        <v>0.98799999999999999</v>
      </c>
      <c r="AF121" s="9">
        <v>6.8639999999999999</v>
      </c>
      <c r="AG121" s="9">
        <v>2.383</v>
      </c>
      <c r="AH121" s="10"/>
      <c r="AI121" s="10"/>
      <c r="AJ121" s="10"/>
      <c r="AK121" s="10"/>
      <c r="AL121" s="10"/>
      <c r="AM121" s="10"/>
      <c r="AN121" s="10"/>
      <c r="AO121" s="9"/>
      <c r="AP121" s="9"/>
      <c r="AQ121" s="9"/>
      <c r="AR121" s="9"/>
      <c r="AS121" s="9"/>
      <c r="AT121" s="9"/>
      <c r="AU121" s="9"/>
      <c r="AV121" s="9"/>
      <c r="AW121" s="9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</row>
    <row r="122" spans="1:68" ht="15.75" x14ac:dyDescent="0.25">
      <c r="A122" s="8" t="s">
        <v>77</v>
      </c>
      <c r="B122" s="11">
        <v>88.5</v>
      </c>
      <c r="C122" s="14">
        <f t="shared" si="1"/>
        <v>144.3580000000002</v>
      </c>
      <c r="D122" s="12"/>
      <c r="E122" s="12">
        <v>2.4149779081344604</v>
      </c>
      <c r="F122" s="12" t="s">
        <v>29</v>
      </c>
      <c r="G122" s="12"/>
      <c r="H122" s="9">
        <v>20.882999999999999</v>
      </c>
      <c r="I122" s="9">
        <v>172.75299999999999</v>
      </c>
      <c r="J122" s="9">
        <v>2.1789999999999998</v>
      </c>
      <c r="K122" s="9">
        <v>32.942999999999998</v>
      </c>
      <c r="L122" s="9">
        <v>5.7359999999999998</v>
      </c>
      <c r="M122" s="9">
        <v>446.50400000000002</v>
      </c>
      <c r="N122" s="9">
        <v>21.283999999999999</v>
      </c>
      <c r="O122" s="9">
        <v>28.664000000000001</v>
      </c>
      <c r="P122" s="9">
        <v>1296.577</v>
      </c>
      <c r="Q122" s="9">
        <v>593.91600000000005</v>
      </c>
      <c r="R122" s="9">
        <v>3402.3719999999998</v>
      </c>
      <c r="S122" s="9">
        <v>71.472999999999999</v>
      </c>
      <c r="T122" s="9">
        <v>22.312000000000001</v>
      </c>
      <c r="U122" s="9">
        <v>60.052</v>
      </c>
      <c r="V122" s="9">
        <v>14.489000000000001</v>
      </c>
      <c r="W122" s="9">
        <v>14.999000000000001</v>
      </c>
      <c r="X122" s="9">
        <v>76.608999999999995</v>
      </c>
      <c r="Y122" s="9">
        <v>5160.8620000000001</v>
      </c>
      <c r="Z122" s="9">
        <v>260.38299999999998</v>
      </c>
      <c r="AA122" s="9">
        <v>87.631</v>
      </c>
      <c r="AB122" s="9">
        <v>93.98</v>
      </c>
      <c r="AC122" s="9">
        <v>69.105999999999995</v>
      </c>
      <c r="AD122" s="9">
        <v>16.227</v>
      </c>
      <c r="AE122" s="9">
        <v>1.6439999999999999</v>
      </c>
      <c r="AF122" s="9">
        <v>14.3</v>
      </c>
      <c r="AG122" s="9">
        <v>4.09</v>
      </c>
      <c r="AH122" s="10"/>
      <c r="AI122" s="10"/>
      <c r="AJ122" s="10"/>
      <c r="AK122" s="10"/>
      <c r="AL122" s="10"/>
      <c r="AM122" s="10"/>
      <c r="AN122" s="10"/>
      <c r="AO122" s="9"/>
      <c r="AP122" s="9"/>
      <c r="AQ122" s="9"/>
      <c r="AR122" s="9"/>
      <c r="AS122" s="9"/>
      <c r="AT122" s="9"/>
      <c r="AU122" s="9"/>
      <c r="AV122" s="9"/>
      <c r="AW122" s="9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</row>
    <row r="123" spans="1:68" ht="15.75" x14ac:dyDescent="0.25">
      <c r="A123" s="8" t="s">
        <v>78</v>
      </c>
      <c r="B123" s="11">
        <v>89.5</v>
      </c>
      <c r="C123" s="14">
        <f t="shared" si="1"/>
        <v>145.75800000000021</v>
      </c>
      <c r="D123" s="12"/>
      <c r="E123" s="12">
        <v>1.7368927597999573</v>
      </c>
      <c r="F123" s="12" t="s">
        <v>29</v>
      </c>
      <c r="G123" s="11"/>
      <c r="H123" s="9">
        <v>21.675000000000001</v>
      </c>
      <c r="I123" s="9">
        <v>191.6</v>
      </c>
      <c r="J123" s="9">
        <v>1.754</v>
      </c>
      <c r="K123" s="9">
        <v>32.143000000000001</v>
      </c>
      <c r="L123" s="9">
        <v>5.56</v>
      </c>
      <c r="M123" s="9">
        <v>398.73</v>
      </c>
      <c r="N123" s="9">
        <v>15.821</v>
      </c>
      <c r="O123" s="9">
        <v>20.071999999999999</v>
      </c>
      <c r="P123" s="9">
        <v>1230.4010000000001</v>
      </c>
      <c r="Q123" s="9">
        <v>651.69399999999996</v>
      </c>
      <c r="R123" s="9">
        <v>3005.46</v>
      </c>
      <c r="S123" s="9">
        <v>78.016999999999996</v>
      </c>
      <c r="T123" s="9">
        <v>18.213999999999999</v>
      </c>
      <c r="U123" s="9">
        <v>61.529000000000003</v>
      </c>
      <c r="V123" s="9">
        <v>14.010999999999999</v>
      </c>
      <c r="W123" s="9">
        <v>13.423</v>
      </c>
      <c r="X123" s="9">
        <v>64.653999999999996</v>
      </c>
      <c r="Y123" s="9">
        <v>4548.0820000000003</v>
      </c>
      <c r="Z123" s="9">
        <v>243.58799999999999</v>
      </c>
      <c r="AA123" s="9">
        <v>89.174999999999997</v>
      </c>
      <c r="AB123" s="9">
        <v>87.912999999999997</v>
      </c>
      <c r="AC123" s="9">
        <v>68.435000000000002</v>
      </c>
      <c r="AD123" s="9">
        <v>15.122</v>
      </c>
      <c r="AE123" s="9">
        <v>1.48</v>
      </c>
      <c r="AF123" s="9">
        <v>14.653</v>
      </c>
      <c r="AG123" s="9">
        <v>3.698</v>
      </c>
      <c r="AH123" s="10"/>
      <c r="AI123" s="10"/>
      <c r="AJ123" s="10"/>
      <c r="AK123" s="10"/>
      <c r="AL123" s="10"/>
      <c r="AM123" s="10"/>
      <c r="AN123" s="10"/>
      <c r="AO123" s="9"/>
      <c r="AP123" s="9"/>
      <c r="AQ123" s="9"/>
      <c r="AR123" s="9"/>
      <c r="AS123" s="9"/>
      <c r="AT123" s="9"/>
      <c r="AU123" s="9"/>
      <c r="AV123" s="9"/>
      <c r="AW123" s="9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</row>
    <row r="124" spans="1:68" ht="15.75" x14ac:dyDescent="0.25">
      <c r="A124" s="8" t="s">
        <v>79</v>
      </c>
      <c r="B124" s="11">
        <v>90.5</v>
      </c>
      <c r="C124" s="14">
        <f t="shared" si="1"/>
        <v>147.15800000000021</v>
      </c>
      <c r="D124" s="12"/>
      <c r="E124" s="12">
        <v>1.0048961192369461</v>
      </c>
      <c r="F124" s="12" t="s">
        <v>30</v>
      </c>
      <c r="G124" s="11"/>
      <c r="H124" s="9">
        <v>19.696999999999999</v>
      </c>
      <c r="I124" s="9">
        <v>185.44</v>
      </c>
      <c r="J124" s="9">
        <v>2.1440000000000001</v>
      </c>
      <c r="K124" s="9">
        <v>29.738</v>
      </c>
      <c r="L124" s="9">
        <v>6.5149999999999997</v>
      </c>
      <c r="M124" s="9">
        <v>355.827</v>
      </c>
      <c r="N124" s="9">
        <v>16.898</v>
      </c>
      <c r="O124" s="9">
        <v>19.611000000000001</v>
      </c>
      <c r="P124" s="9">
        <v>1150.7929999999999</v>
      </c>
      <c r="Q124" s="9">
        <v>620.36</v>
      </c>
      <c r="R124" s="9">
        <v>2753.2190000000001</v>
      </c>
      <c r="S124" s="9">
        <v>73.054000000000002</v>
      </c>
      <c r="T124" s="9">
        <v>17.417000000000002</v>
      </c>
      <c r="U124" s="9">
        <v>59.296999999999997</v>
      </c>
      <c r="V124" s="9">
        <v>11.907999999999999</v>
      </c>
      <c r="W124" s="9">
        <v>14.057</v>
      </c>
      <c r="X124" s="9">
        <v>61.225000000000001</v>
      </c>
      <c r="Y124" s="9">
        <v>4088.4589999999998</v>
      </c>
      <c r="Z124" s="9">
        <v>88.722999999999999</v>
      </c>
      <c r="AA124" s="9">
        <v>46.133000000000003</v>
      </c>
      <c r="AB124" s="9">
        <v>48.514000000000003</v>
      </c>
      <c r="AC124" s="9">
        <v>27.702999999999999</v>
      </c>
      <c r="AD124" s="9">
        <v>10.247</v>
      </c>
      <c r="AE124" s="9">
        <v>1.022</v>
      </c>
      <c r="AF124" s="9">
        <v>6.0179999999999998</v>
      </c>
      <c r="AG124" s="9">
        <v>2.6419999999999999</v>
      </c>
      <c r="AH124" s="10"/>
      <c r="AI124" s="10"/>
      <c r="AJ124" s="10"/>
      <c r="AK124" s="10"/>
      <c r="AL124" s="10"/>
      <c r="AM124" s="10"/>
      <c r="AN124" s="10"/>
      <c r="AO124" s="9"/>
      <c r="AP124" s="9"/>
      <c r="AQ124" s="9"/>
      <c r="AR124" s="9"/>
      <c r="AS124" s="9"/>
      <c r="AT124" s="9"/>
      <c r="AU124" s="9"/>
      <c r="AV124" s="9"/>
      <c r="AW124" s="9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</row>
    <row r="125" spans="1:68" ht="15.75" x14ac:dyDescent="0.25">
      <c r="A125" s="8" t="s">
        <v>80</v>
      </c>
      <c r="B125" s="11">
        <v>91.5</v>
      </c>
      <c r="C125" s="14">
        <f t="shared" si="1"/>
        <v>148.55800000000022</v>
      </c>
      <c r="D125" s="12"/>
      <c r="E125" s="12">
        <v>0.73807990550994873</v>
      </c>
      <c r="F125" s="12" t="s">
        <v>29</v>
      </c>
      <c r="G125" s="11"/>
      <c r="H125" s="9">
        <v>21.629000000000001</v>
      </c>
      <c r="I125" s="9">
        <v>189.88900000000001</v>
      </c>
      <c r="J125" s="9">
        <v>2.2879999999999998</v>
      </c>
      <c r="K125" s="9">
        <v>32.741</v>
      </c>
      <c r="L125" s="9">
        <v>7.6820000000000004</v>
      </c>
      <c r="M125" s="9">
        <v>404.38799999999998</v>
      </c>
      <c r="N125" s="9">
        <v>21.579000000000001</v>
      </c>
      <c r="O125" s="9">
        <v>20.701000000000001</v>
      </c>
      <c r="P125" s="9">
        <v>1248.424</v>
      </c>
      <c r="Q125" s="9">
        <v>700.03</v>
      </c>
      <c r="R125" s="9">
        <v>3312.0509999999999</v>
      </c>
      <c r="S125" s="9">
        <v>95.757000000000005</v>
      </c>
      <c r="T125" s="9">
        <v>19.603999999999999</v>
      </c>
      <c r="U125" s="9">
        <v>80.801000000000002</v>
      </c>
      <c r="V125" s="9">
        <v>14.351000000000001</v>
      </c>
      <c r="W125" s="9">
        <v>20.611999999999998</v>
      </c>
      <c r="X125" s="9">
        <v>97.902000000000001</v>
      </c>
      <c r="Y125" s="9">
        <v>4983.7420000000002</v>
      </c>
      <c r="Z125" s="9">
        <v>169.73599999999999</v>
      </c>
      <c r="AA125" s="9">
        <v>81.564999999999998</v>
      </c>
      <c r="AB125" s="9">
        <v>88.191999999999993</v>
      </c>
      <c r="AC125" s="9">
        <v>57.578000000000003</v>
      </c>
      <c r="AD125" s="9">
        <v>19.719000000000001</v>
      </c>
      <c r="AE125" s="9">
        <v>1.8680000000000001</v>
      </c>
      <c r="AF125" s="9">
        <v>12.564</v>
      </c>
      <c r="AG125" s="9">
        <v>4.4379999999999997</v>
      </c>
      <c r="AH125" s="10"/>
      <c r="AI125" s="10"/>
      <c r="AJ125" s="10"/>
      <c r="AK125" s="10"/>
      <c r="AL125" s="10"/>
      <c r="AM125" s="10"/>
      <c r="AN125" s="10"/>
      <c r="AO125" s="9"/>
      <c r="AP125" s="9"/>
      <c r="AQ125" s="9"/>
      <c r="AR125" s="9"/>
      <c r="AS125" s="9"/>
      <c r="AT125" s="9"/>
      <c r="AU125" s="9"/>
      <c r="AV125" s="9"/>
      <c r="AW125" s="9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</row>
    <row r="126" spans="1:68" ht="15.75" x14ac:dyDescent="0.25">
      <c r="A126" s="8" t="s">
        <v>81</v>
      </c>
      <c r="B126" s="11">
        <v>92.5</v>
      </c>
      <c r="C126" s="14">
        <f t="shared" si="1"/>
        <v>149.95800000000023</v>
      </c>
      <c r="D126" s="12"/>
      <c r="E126" s="12">
        <v>1.4010326067606609</v>
      </c>
      <c r="F126" s="12" t="s">
        <v>29</v>
      </c>
      <c r="G126" s="11"/>
      <c r="H126" s="9">
        <v>22.358000000000001</v>
      </c>
      <c r="I126" s="9">
        <v>177.113</v>
      </c>
      <c r="J126" s="9">
        <v>2.2029999999999998</v>
      </c>
      <c r="K126" s="9">
        <v>33.886000000000003</v>
      </c>
      <c r="L126" s="9">
        <v>6.7960000000000003</v>
      </c>
      <c r="M126" s="9">
        <v>478.19099999999997</v>
      </c>
      <c r="N126" s="9">
        <v>22.280999999999999</v>
      </c>
      <c r="O126" s="9">
        <v>26.213000000000001</v>
      </c>
      <c r="P126" s="9">
        <v>1322.23</v>
      </c>
      <c r="Q126" s="9">
        <v>678.95600000000002</v>
      </c>
      <c r="R126" s="9">
        <v>3784.6460000000002</v>
      </c>
      <c r="S126" s="9">
        <v>90.141999999999996</v>
      </c>
      <c r="T126" s="9">
        <v>23.457000000000001</v>
      </c>
      <c r="U126" s="9">
        <v>73.941999999999993</v>
      </c>
      <c r="V126" s="9">
        <v>16.706</v>
      </c>
      <c r="W126" s="9">
        <v>16.126000000000001</v>
      </c>
      <c r="X126" s="9">
        <v>76.284000000000006</v>
      </c>
      <c r="Y126" s="9">
        <v>5750.2079999999996</v>
      </c>
      <c r="Z126" s="9">
        <v>173.37299999999999</v>
      </c>
      <c r="AA126" s="9">
        <v>64.97</v>
      </c>
      <c r="AB126" s="9">
        <v>75.751000000000005</v>
      </c>
      <c r="AC126" s="9">
        <v>45.645000000000003</v>
      </c>
      <c r="AD126" s="9">
        <v>15.948</v>
      </c>
      <c r="AE126" s="9">
        <v>1.653</v>
      </c>
      <c r="AF126" s="9">
        <v>10.528</v>
      </c>
      <c r="AG126" s="9">
        <v>3.3479999999999999</v>
      </c>
      <c r="AH126" s="10"/>
      <c r="AI126" s="10"/>
      <c r="AJ126" s="10"/>
      <c r="AK126" s="10"/>
      <c r="AL126" s="10"/>
      <c r="AM126" s="10"/>
      <c r="AN126" s="10"/>
      <c r="AO126" s="9"/>
      <c r="AP126" s="9"/>
      <c r="AQ126" s="9"/>
      <c r="AR126" s="9"/>
      <c r="AS126" s="9"/>
      <c r="AT126" s="9"/>
      <c r="AU126" s="9"/>
      <c r="AV126" s="9"/>
      <c r="AW126" s="9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</row>
    <row r="127" spans="1:68" ht="15.75" x14ac:dyDescent="0.25">
      <c r="A127" s="8" t="s">
        <v>82</v>
      </c>
      <c r="B127" s="11">
        <v>93.5</v>
      </c>
      <c r="C127" s="14">
        <f t="shared" si="1"/>
        <v>151.35800000000023</v>
      </c>
      <c r="D127" s="12"/>
      <c r="E127" s="12">
        <v>2.2387732267379761</v>
      </c>
      <c r="F127" s="12" t="s">
        <v>29</v>
      </c>
      <c r="G127" s="11"/>
      <c r="H127" s="9">
        <v>20.376000000000001</v>
      </c>
      <c r="I127" s="9">
        <v>172.941</v>
      </c>
      <c r="J127" s="9">
        <v>2.4039999999999999</v>
      </c>
      <c r="K127" s="9">
        <v>31.69</v>
      </c>
      <c r="L127" s="9">
        <v>7.6550000000000002</v>
      </c>
      <c r="M127" s="9">
        <v>459.19799999999998</v>
      </c>
      <c r="N127" s="9">
        <v>23.448</v>
      </c>
      <c r="O127" s="9">
        <v>23.164000000000001</v>
      </c>
      <c r="P127" s="9">
        <v>1264.5170000000001</v>
      </c>
      <c r="Q127" s="9">
        <v>600.64099999999996</v>
      </c>
      <c r="R127" s="9">
        <v>3375.489</v>
      </c>
      <c r="S127" s="9">
        <v>83.186000000000007</v>
      </c>
      <c r="T127" s="9">
        <v>21.959</v>
      </c>
      <c r="U127" s="9">
        <v>68.790999999999997</v>
      </c>
      <c r="V127" s="9">
        <v>14.693</v>
      </c>
      <c r="W127" s="9">
        <v>15.308999999999999</v>
      </c>
      <c r="X127" s="9">
        <v>79.608999999999995</v>
      </c>
      <c r="Y127" s="9">
        <v>5129.2610000000004</v>
      </c>
      <c r="Z127" s="9">
        <v>270.24099999999999</v>
      </c>
      <c r="AA127" s="9">
        <v>84.941000000000003</v>
      </c>
      <c r="AB127" s="9">
        <v>87.322999999999993</v>
      </c>
      <c r="AC127" s="9">
        <v>69.287000000000006</v>
      </c>
      <c r="AD127" s="9">
        <v>17.157</v>
      </c>
      <c r="AE127" s="9">
        <v>1.8160000000000001</v>
      </c>
      <c r="AF127" s="9">
        <v>14.475</v>
      </c>
      <c r="AG127" s="9">
        <v>4.5730000000000004</v>
      </c>
      <c r="AH127" s="10"/>
      <c r="AI127" s="10"/>
      <c r="AJ127" s="10"/>
      <c r="AK127" s="10"/>
      <c r="AL127" s="10"/>
      <c r="AM127" s="10"/>
      <c r="AN127" s="10"/>
      <c r="AO127" s="9"/>
      <c r="AP127" s="9"/>
      <c r="AQ127" s="9"/>
      <c r="AR127" s="9"/>
      <c r="AS127" s="9"/>
      <c r="AT127" s="9"/>
      <c r="AU127" s="9"/>
      <c r="AV127" s="9"/>
      <c r="AW127" s="9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</row>
    <row r="128" spans="1:68" ht="15.75" x14ac:dyDescent="0.25">
      <c r="A128" s="8" t="s">
        <v>83</v>
      </c>
      <c r="B128" s="11">
        <v>94.5</v>
      </c>
      <c r="C128" s="14">
        <f t="shared" si="1"/>
        <v>152.75800000000024</v>
      </c>
      <c r="D128" s="12"/>
      <c r="E128" s="12">
        <v>2.0514782667160034</v>
      </c>
      <c r="F128" s="12" t="s">
        <v>30</v>
      </c>
      <c r="G128" s="11"/>
      <c r="H128" s="9">
        <v>19.238</v>
      </c>
      <c r="I128" s="9">
        <v>204.10300000000001</v>
      </c>
      <c r="J128" s="9">
        <v>2.06</v>
      </c>
      <c r="K128" s="9">
        <v>30.972999999999999</v>
      </c>
      <c r="L128" s="9">
        <v>6.4770000000000003</v>
      </c>
      <c r="M128" s="9">
        <v>380.18700000000001</v>
      </c>
      <c r="N128" s="9">
        <v>18.475000000000001</v>
      </c>
      <c r="O128" s="9">
        <v>18.422999999999998</v>
      </c>
      <c r="P128" s="9">
        <v>1162.817</v>
      </c>
      <c r="Q128" s="9">
        <v>552.87699999999995</v>
      </c>
      <c r="R128" s="9">
        <v>2704.3139999999999</v>
      </c>
      <c r="S128" s="9">
        <v>61.55</v>
      </c>
      <c r="T128" s="9">
        <v>18.146999999999998</v>
      </c>
      <c r="U128" s="9">
        <v>48.701999999999998</v>
      </c>
      <c r="V128" s="9">
        <v>13.172000000000001</v>
      </c>
      <c r="W128" s="9">
        <v>11.622</v>
      </c>
      <c r="X128" s="9">
        <v>60.124000000000002</v>
      </c>
      <c r="Y128" s="9">
        <v>4080.7860000000001</v>
      </c>
      <c r="Z128" s="9">
        <v>236.31200000000001</v>
      </c>
      <c r="AA128" s="9">
        <v>84.424000000000007</v>
      </c>
      <c r="AB128" s="9">
        <v>79.233000000000004</v>
      </c>
      <c r="AC128" s="9">
        <v>61.997999999999998</v>
      </c>
      <c r="AD128" s="9">
        <v>14.367000000000001</v>
      </c>
      <c r="AE128" s="9">
        <v>1.4630000000000001</v>
      </c>
      <c r="AF128" s="9">
        <v>13.673999999999999</v>
      </c>
      <c r="AG128" s="9">
        <v>4.1449999999999996</v>
      </c>
      <c r="AH128" s="10"/>
      <c r="AI128" s="10"/>
      <c r="AJ128" s="10"/>
      <c r="AK128" s="10"/>
      <c r="AL128" s="10"/>
      <c r="AM128" s="10"/>
      <c r="AN128" s="10"/>
      <c r="AO128" s="9"/>
      <c r="AP128" s="9"/>
      <c r="AQ128" s="9"/>
      <c r="AR128" s="9"/>
      <c r="AS128" s="9"/>
      <c r="AT128" s="9"/>
      <c r="AU128" s="9"/>
      <c r="AV128" s="9"/>
      <c r="AW128" s="9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</row>
    <row r="129" spans="1:68" ht="15.75" x14ac:dyDescent="0.25">
      <c r="A129" s="8" t="s">
        <v>84</v>
      </c>
      <c r="B129" s="11">
        <v>95.5</v>
      </c>
      <c r="C129" s="14">
        <f t="shared" si="1"/>
        <v>154.15800000000024</v>
      </c>
      <c r="D129" s="12"/>
      <c r="E129" s="12">
        <v>1.6569450497627258</v>
      </c>
      <c r="F129" s="12" t="s">
        <v>29</v>
      </c>
      <c r="G129" s="11"/>
      <c r="H129" s="9">
        <v>18.317</v>
      </c>
      <c r="I129" s="9">
        <v>172.47800000000001</v>
      </c>
      <c r="J129" s="9">
        <v>1.651</v>
      </c>
      <c r="K129" s="9">
        <v>28.440999999999999</v>
      </c>
      <c r="L129" s="9">
        <v>5.8029999999999999</v>
      </c>
      <c r="M129" s="9">
        <v>387.54500000000002</v>
      </c>
      <c r="N129" s="9">
        <v>22.306000000000001</v>
      </c>
      <c r="O129" s="9">
        <v>22.585999999999999</v>
      </c>
      <c r="P129" s="9">
        <v>1148.748</v>
      </c>
      <c r="Q129" s="9">
        <v>539.25800000000004</v>
      </c>
      <c r="R129" s="9">
        <v>2943.3339999999998</v>
      </c>
      <c r="S129" s="9">
        <v>65.331999999999994</v>
      </c>
      <c r="T129" s="9">
        <v>18.323</v>
      </c>
      <c r="U129" s="9">
        <v>52.295000000000002</v>
      </c>
      <c r="V129" s="9">
        <v>12.87</v>
      </c>
      <c r="W129" s="9">
        <v>11.526999999999999</v>
      </c>
      <c r="X129" s="9">
        <v>52.143000000000001</v>
      </c>
      <c r="Y129" s="9">
        <v>4400.0169999999998</v>
      </c>
      <c r="Z129" s="9">
        <v>122.824</v>
      </c>
      <c r="AA129" s="9">
        <v>48.031999999999996</v>
      </c>
      <c r="AB129" s="9">
        <v>49.393999999999998</v>
      </c>
      <c r="AC129" s="9">
        <v>28.582999999999998</v>
      </c>
      <c r="AD129" s="9">
        <v>10.510999999999999</v>
      </c>
      <c r="AE129" s="9">
        <v>1.006</v>
      </c>
      <c r="AF129" s="9">
        <v>7.641</v>
      </c>
      <c r="AG129" s="9">
        <v>2.7320000000000002</v>
      </c>
      <c r="AH129" s="10"/>
      <c r="AI129" s="10"/>
      <c r="AJ129" s="10"/>
      <c r="AK129" s="10"/>
      <c r="AL129" s="10"/>
      <c r="AM129" s="10"/>
      <c r="AN129" s="10"/>
      <c r="AO129" s="9"/>
      <c r="AP129" s="9"/>
      <c r="AQ129" s="9"/>
      <c r="AR129" s="9"/>
      <c r="AS129" s="9"/>
      <c r="AT129" s="9"/>
      <c r="AU129" s="9"/>
      <c r="AV129" s="9"/>
      <c r="AW129" s="9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</row>
    <row r="130" spans="1:68" ht="15.75" x14ac:dyDescent="0.25">
      <c r="A130" s="8" t="s">
        <v>85</v>
      </c>
      <c r="B130" s="11">
        <v>96.5</v>
      </c>
      <c r="C130" s="14">
        <f t="shared" si="1"/>
        <v>155.55800000000025</v>
      </c>
      <c r="D130" s="12"/>
      <c r="E130" s="12">
        <v>0.27285370230674744</v>
      </c>
      <c r="F130" s="12" t="s">
        <v>30</v>
      </c>
      <c r="G130" s="11"/>
      <c r="H130" s="9">
        <v>17.835000000000001</v>
      </c>
      <c r="I130" s="9">
        <v>231.70699999999999</v>
      </c>
      <c r="J130" s="9">
        <v>1.581</v>
      </c>
      <c r="K130" s="9">
        <v>28.605</v>
      </c>
      <c r="L130" s="9">
        <v>5.6120000000000001</v>
      </c>
      <c r="M130" s="9">
        <v>267.96800000000002</v>
      </c>
      <c r="N130" s="9">
        <v>14.393000000000001</v>
      </c>
      <c r="O130" s="9">
        <v>13.34</v>
      </c>
      <c r="P130" s="9">
        <v>1120.9749999999999</v>
      </c>
      <c r="Q130" s="9">
        <v>490.06</v>
      </c>
      <c r="R130" s="9">
        <v>2123.8670000000002</v>
      </c>
      <c r="S130" s="9">
        <v>53.383000000000003</v>
      </c>
      <c r="T130" s="9">
        <v>14.313000000000001</v>
      </c>
      <c r="U130" s="9">
        <v>37.497</v>
      </c>
      <c r="V130" s="9">
        <v>11.824</v>
      </c>
      <c r="W130" s="9">
        <v>9.9789999999999992</v>
      </c>
      <c r="X130" s="9">
        <v>50.656999999999996</v>
      </c>
      <c r="Y130" s="9">
        <v>3202.4090000000001</v>
      </c>
      <c r="Z130" s="9">
        <v>116.566</v>
      </c>
      <c r="AA130" s="9">
        <v>72.397999999999996</v>
      </c>
      <c r="AB130" s="9">
        <v>87.372</v>
      </c>
      <c r="AC130" s="9">
        <v>62.563000000000002</v>
      </c>
      <c r="AD130" s="9">
        <v>11.760999999999999</v>
      </c>
      <c r="AE130" s="9">
        <v>1.0940000000000001</v>
      </c>
      <c r="AF130" s="9">
        <v>11.321</v>
      </c>
      <c r="AG130" s="9">
        <v>4.343</v>
      </c>
      <c r="AH130" s="10"/>
      <c r="AI130" s="10"/>
      <c r="AJ130" s="10"/>
      <c r="AK130" s="10"/>
      <c r="AL130" s="10"/>
      <c r="AM130" s="10"/>
      <c r="AN130" s="10"/>
      <c r="AO130" s="9"/>
      <c r="AP130" s="9"/>
      <c r="AQ130" s="9"/>
      <c r="AR130" s="9"/>
      <c r="AS130" s="9"/>
      <c r="AT130" s="9"/>
      <c r="AU130" s="9"/>
      <c r="AV130" s="9"/>
      <c r="AW130" s="9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</row>
    <row r="131" spans="1:68" ht="15.75" x14ac:dyDescent="0.25">
      <c r="A131" s="8" t="s">
        <v>86</v>
      </c>
      <c r="B131" s="11">
        <v>97.5</v>
      </c>
      <c r="C131" s="14">
        <f t="shared" si="1"/>
        <v>156.95800000000025</v>
      </c>
      <c r="D131" s="12"/>
      <c r="E131" s="12">
        <v>0.20311389118432999</v>
      </c>
      <c r="F131" s="12" t="s">
        <v>29</v>
      </c>
      <c r="G131" s="11"/>
      <c r="H131" s="9">
        <v>18.841000000000001</v>
      </c>
      <c r="I131" s="9">
        <v>237.55799999999999</v>
      </c>
      <c r="J131" s="9">
        <v>1.5389999999999999</v>
      </c>
      <c r="K131" s="9">
        <v>28.754999999999999</v>
      </c>
      <c r="L131" s="9">
        <v>5.0309999999999997</v>
      </c>
      <c r="M131" s="9">
        <v>269.74400000000003</v>
      </c>
      <c r="N131" s="9">
        <v>15.567</v>
      </c>
      <c r="O131" s="9">
        <v>16.417999999999999</v>
      </c>
      <c r="P131" s="9">
        <v>1117.0709999999999</v>
      </c>
      <c r="Q131" s="9">
        <v>464.09699999999998</v>
      </c>
      <c r="R131" s="9">
        <v>2138.9540000000002</v>
      </c>
      <c r="S131" s="9">
        <v>48.792000000000002</v>
      </c>
      <c r="T131" s="9">
        <v>14.316000000000001</v>
      </c>
      <c r="U131" s="9">
        <v>39.329000000000001</v>
      </c>
      <c r="V131" s="9">
        <v>10.544</v>
      </c>
      <c r="W131" s="9">
        <v>8.3119999999999994</v>
      </c>
      <c r="X131" s="9">
        <v>46.616</v>
      </c>
      <c r="Y131" s="9">
        <v>3185.5</v>
      </c>
      <c r="Z131" s="9">
        <v>119.074</v>
      </c>
      <c r="AA131" s="9">
        <v>70.088999999999999</v>
      </c>
      <c r="AB131" s="9">
        <v>83.694000000000003</v>
      </c>
      <c r="AC131" s="9">
        <v>57.893000000000001</v>
      </c>
      <c r="AD131" s="9">
        <v>12.285</v>
      </c>
      <c r="AE131" s="9">
        <v>1.04</v>
      </c>
      <c r="AF131" s="9">
        <v>12.824999999999999</v>
      </c>
      <c r="AG131" s="9">
        <v>5.0039999999999996</v>
      </c>
      <c r="AH131" s="10"/>
      <c r="AI131" s="10"/>
      <c r="AJ131" s="10"/>
      <c r="AK131" s="10"/>
      <c r="AL131" s="10"/>
      <c r="AM131" s="10"/>
      <c r="AN131" s="10"/>
      <c r="AO131" s="9"/>
      <c r="AP131" s="9"/>
      <c r="AQ131" s="9"/>
      <c r="AR131" s="9"/>
      <c r="AS131" s="9"/>
      <c r="AT131" s="9"/>
      <c r="AU131" s="9"/>
      <c r="AV131" s="9"/>
      <c r="AW131" s="9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</row>
    <row r="132" spans="1:68" ht="15.75" x14ac:dyDescent="0.25">
      <c r="A132" s="8" t="s">
        <v>87</v>
      </c>
      <c r="B132" s="11">
        <v>98.5</v>
      </c>
      <c r="C132" s="14">
        <f t="shared" si="1"/>
        <v>158.35800000000026</v>
      </c>
      <c r="D132" s="12"/>
      <c r="E132" s="12">
        <v>0.25018053501844406</v>
      </c>
      <c r="F132" s="12" t="s">
        <v>30</v>
      </c>
      <c r="G132" s="11"/>
      <c r="H132" s="9">
        <v>18.593</v>
      </c>
      <c r="I132" s="9">
        <v>239.07900000000001</v>
      </c>
      <c r="J132" s="9">
        <v>1.74</v>
      </c>
      <c r="K132" s="9">
        <v>28.937000000000001</v>
      </c>
      <c r="L132" s="9">
        <v>5.38</v>
      </c>
      <c r="M132" s="9">
        <v>255.41399999999999</v>
      </c>
      <c r="N132" s="9">
        <v>11.598000000000001</v>
      </c>
      <c r="O132" s="9">
        <v>17.225000000000001</v>
      </c>
      <c r="P132" s="9">
        <v>1129.998</v>
      </c>
      <c r="Q132" s="9">
        <v>500.762</v>
      </c>
      <c r="R132" s="9">
        <v>2060.7420000000002</v>
      </c>
      <c r="S132" s="9">
        <v>51.95</v>
      </c>
      <c r="T132" s="9">
        <v>13.609</v>
      </c>
      <c r="U132" s="9">
        <v>36.027999999999999</v>
      </c>
      <c r="V132" s="9">
        <v>12.143000000000001</v>
      </c>
      <c r="W132" s="9">
        <v>8.4649999999999999</v>
      </c>
      <c r="X132" s="9">
        <v>46.52</v>
      </c>
      <c r="Y132" s="9">
        <v>3098.761</v>
      </c>
      <c r="Z132" s="9">
        <v>97.332999999999998</v>
      </c>
      <c r="AA132" s="9">
        <v>71.375</v>
      </c>
      <c r="AB132" s="9">
        <v>84.644999999999996</v>
      </c>
      <c r="AC132" s="9">
        <v>58.64</v>
      </c>
      <c r="AD132" s="9">
        <v>13.74</v>
      </c>
      <c r="AE132" s="9">
        <v>1.099</v>
      </c>
      <c r="AF132" s="9">
        <v>11.651999999999999</v>
      </c>
      <c r="AG132" s="9">
        <v>4.3179999999999996</v>
      </c>
      <c r="AH132" s="10"/>
      <c r="AI132" s="10"/>
      <c r="AJ132" s="10"/>
      <c r="AK132" s="10"/>
      <c r="AL132" s="10"/>
      <c r="AM132" s="10"/>
      <c r="AN132" s="10"/>
      <c r="AO132" s="9"/>
      <c r="AP132" s="9"/>
      <c r="AQ132" s="9"/>
      <c r="AR132" s="9"/>
      <c r="AS132" s="9"/>
      <c r="AT132" s="9"/>
      <c r="AU132" s="9"/>
      <c r="AV132" s="9"/>
      <c r="AW132" s="9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</row>
    <row r="133" spans="1:68" ht="15.75" x14ac:dyDescent="0.25">
      <c r="A133" s="8" t="s">
        <v>88</v>
      </c>
      <c r="B133" s="11">
        <v>99.5</v>
      </c>
      <c r="C133" s="14">
        <f t="shared" si="1"/>
        <v>159.75800000000027</v>
      </c>
      <c r="D133" s="12"/>
      <c r="E133" s="12"/>
      <c r="F133" s="12"/>
      <c r="G133" s="11"/>
      <c r="H133" s="9">
        <v>18.852</v>
      </c>
      <c r="I133" s="9">
        <v>241.084</v>
      </c>
      <c r="J133" s="9">
        <v>1.6970000000000001</v>
      </c>
      <c r="K133" s="9">
        <v>30.388000000000002</v>
      </c>
      <c r="L133" s="9">
        <v>4.6449999999999996</v>
      </c>
      <c r="M133" s="9">
        <v>248.84200000000001</v>
      </c>
      <c r="N133" s="9">
        <v>16.623000000000001</v>
      </c>
      <c r="O133" s="9">
        <v>14.972</v>
      </c>
      <c r="P133" s="9">
        <v>1200.0740000000001</v>
      </c>
      <c r="Q133" s="9">
        <v>426.702</v>
      </c>
      <c r="R133" s="9">
        <v>2126.3270000000002</v>
      </c>
      <c r="S133" s="9">
        <v>49.307000000000002</v>
      </c>
      <c r="T133" s="9">
        <v>14.359</v>
      </c>
      <c r="U133" s="9">
        <v>34.783999999999999</v>
      </c>
      <c r="V133" s="9">
        <v>10.901999999999999</v>
      </c>
      <c r="W133" s="9">
        <v>8.5860000000000003</v>
      </c>
      <c r="X133" s="9">
        <v>47.826999999999998</v>
      </c>
      <c r="Y133" s="9">
        <v>3140.6640000000002</v>
      </c>
      <c r="Z133" s="9">
        <v>77.216999999999999</v>
      </c>
      <c r="AA133" s="9">
        <v>63.710999999999999</v>
      </c>
      <c r="AB133" s="9">
        <v>85.186000000000007</v>
      </c>
      <c r="AC133" s="9">
        <v>49.28</v>
      </c>
      <c r="AD133" s="9">
        <v>10.95</v>
      </c>
      <c r="AE133" s="9">
        <v>0.99399999999999999</v>
      </c>
      <c r="AF133" s="9">
        <v>9.5129999999999999</v>
      </c>
      <c r="AG133" s="9">
        <v>4.4260000000000002</v>
      </c>
      <c r="AH133" s="10"/>
      <c r="AI133" s="10"/>
      <c r="AJ133" s="10"/>
      <c r="AK133" s="10"/>
      <c r="AL133" s="10"/>
      <c r="AM133" s="10"/>
      <c r="AN133" s="10"/>
      <c r="AO133" s="9"/>
      <c r="AP133" s="9"/>
      <c r="AQ133" s="9"/>
      <c r="AR133" s="9"/>
      <c r="AS133" s="9"/>
      <c r="AT133" s="9"/>
      <c r="AU133" s="9"/>
      <c r="AV133" s="9"/>
      <c r="AW133" s="9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</row>
    <row r="134" spans="1:68" ht="15.75" x14ac:dyDescent="0.25">
      <c r="A134" s="13"/>
      <c r="B134" s="12"/>
      <c r="C134" s="14"/>
      <c r="D134" s="12"/>
      <c r="E134" s="12"/>
      <c r="F134" s="12"/>
      <c r="G134" s="12"/>
      <c r="H134" s="3" t="s">
        <v>2</v>
      </c>
      <c r="I134" s="3" t="s">
        <v>3</v>
      </c>
      <c r="J134" s="3" t="s">
        <v>4</v>
      </c>
      <c r="K134" s="3" t="s">
        <v>5</v>
      </c>
      <c r="L134" s="3" t="s">
        <v>6</v>
      </c>
      <c r="M134" s="3" t="s">
        <v>7</v>
      </c>
      <c r="N134" s="3" t="s">
        <v>8</v>
      </c>
      <c r="O134" s="3" t="s">
        <v>9</v>
      </c>
      <c r="P134" s="3" t="s">
        <v>10</v>
      </c>
      <c r="Q134" s="3" t="s">
        <v>11</v>
      </c>
      <c r="R134" s="3" t="s">
        <v>12</v>
      </c>
      <c r="S134" s="3" t="s">
        <v>13</v>
      </c>
      <c r="T134" s="3" t="s">
        <v>9</v>
      </c>
      <c r="U134" s="3" t="s">
        <v>14</v>
      </c>
      <c r="V134" s="3" t="s">
        <v>15</v>
      </c>
      <c r="W134" s="3" t="s">
        <v>16</v>
      </c>
      <c r="X134" s="3" t="s">
        <v>17</v>
      </c>
      <c r="Y134" s="3" t="s">
        <v>12</v>
      </c>
      <c r="Z134" s="3" t="s">
        <v>18</v>
      </c>
      <c r="AA134" s="3" t="s">
        <v>19</v>
      </c>
      <c r="AB134" s="3" t="s">
        <v>20</v>
      </c>
      <c r="AC134" s="3" t="s">
        <v>21</v>
      </c>
      <c r="AD134" s="3" t="s">
        <v>22</v>
      </c>
      <c r="AE134" s="3" t="s">
        <v>23</v>
      </c>
      <c r="AF134" s="3" t="s">
        <v>24</v>
      </c>
      <c r="AG134" s="3" t="s">
        <v>25</v>
      </c>
      <c r="AH134" s="6"/>
      <c r="AI134" s="6"/>
      <c r="AJ134" s="6"/>
      <c r="AK134" s="6"/>
      <c r="AL134" s="6"/>
      <c r="AM134" s="6"/>
      <c r="AN134" s="6"/>
      <c r="AO134" s="6"/>
      <c r="AP134" s="3"/>
      <c r="AQ134" s="3"/>
      <c r="AR134" s="3"/>
      <c r="AS134" s="3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</row>
    <row r="135" spans="1:68" ht="15.75" x14ac:dyDescent="0.25">
      <c r="A135" s="13"/>
      <c r="B135" s="12"/>
      <c r="C135" s="11"/>
      <c r="D135" s="11"/>
      <c r="E135" s="11"/>
      <c r="F135" s="11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</row>
    <row r="136" spans="1:68" ht="15.75" x14ac:dyDescent="0.25">
      <c r="A136" s="13"/>
      <c r="B136" s="12"/>
      <c r="C136" s="11"/>
      <c r="D136" s="11"/>
      <c r="E136" s="11"/>
      <c r="F136" s="11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</row>
    <row r="137" spans="1:68" ht="15.75" x14ac:dyDescent="0.25">
      <c r="A137" s="13"/>
      <c r="B137" s="12"/>
      <c r="C137" s="11"/>
      <c r="D137" s="11"/>
      <c r="E137" s="11"/>
      <c r="F137" s="11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</row>
    <row r="138" spans="1:68" ht="15.75" x14ac:dyDescent="0.25">
      <c r="A138" s="13"/>
      <c r="B138" s="12"/>
      <c r="C138" s="11"/>
      <c r="D138" s="11"/>
      <c r="E138" s="11"/>
      <c r="F138" s="11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</row>
    <row r="139" spans="1:68" ht="15.75" x14ac:dyDescent="0.25">
      <c r="A139" s="13"/>
      <c r="B139" s="12"/>
      <c r="C139" s="11"/>
      <c r="D139" s="11"/>
      <c r="E139" s="11"/>
      <c r="F139" s="11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</row>
    <row r="140" spans="1:68" ht="15.75" x14ac:dyDescent="0.25">
      <c r="A140" s="13"/>
      <c r="B140" s="12"/>
      <c r="C140" s="11"/>
      <c r="D140" s="11"/>
      <c r="E140" s="11"/>
      <c r="F140" s="11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</row>
    <row r="141" spans="1:68" ht="15.75" x14ac:dyDescent="0.25">
      <c r="A141" s="13"/>
      <c r="B141" s="12"/>
      <c r="C141" s="11"/>
      <c r="D141" s="11"/>
      <c r="E141" s="11"/>
      <c r="F141" s="11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</row>
    <row r="142" spans="1:68" ht="15.75" x14ac:dyDescent="0.25">
      <c r="A142" s="13"/>
      <c r="B142" s="12"/>
      <c r="C142" s="11"/>
      <c r="D142" s="11"/>
      <c r="E142" s="11"/>
      <c r="F142" s="11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</row>
    <row r="143" spans="1:68" ht="15.75" x14ac:dyDescent="0.25">
      <c r="A143" s="13"/>
      <c r="B143" s="12"/>
      <c r="C143" s="14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</row>
    <row r="144" spans="1:68" ht="15.75" x14ac:dyDescent="0.25">
      <c r="A144" s="13"/>
      <c r="B144" s="12"/>
      <c r="C144" s="14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</row>
    <row r="145" spans="1:68" ht="15.75" x14ac:dyDescent="0.25">
      <c r="A145" s="13"/>
      <c r="B145" s="12"/>
      <c r="C145" s="14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</row>
    <row r="146" spans="1:68" ht="15.75" x14ac:dyDescent="0.25">
      <c r="A146" s="13"/>
      <c r="B146" s="12"/>
      <c r="C146" s="14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</row>
    <row r="147" spans="1:68" ht="15.75" x14ac:dyDescent="0.25">
      <c r="A147" s="13"/>
      <c r="B147" s="12"/>
      <c r="C147" s="14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</row>
    <row r="148" spans="1:68" ht="15.75" x14ac:dyDescent="0.25">
      <c r="A148" s="13"/>
      <c r="B148" s="12"/>
      <c r="C148" s="14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</row>
    <row r="149" spans="1:68" ht="15.75" x14ac:dyDescent="0.25">
      <c r="A149" s="13"/>
      <c r="B149" s="12"/>
      <c r="C149" s="14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</row>
    <row r="150" spans="1:68" ht="15.75" x14ac:dyDescent="0.25">
      <c r="A150" s="13"/>
      <c r="B150" s="12"/>
      <c r="C150" s="14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</row>
    <row r="151" spans="1:68" ht="15.75" x14ac:dyDescent="0.25">
      <c r="A151" s="13"/>
      <c r="B151" s="12"/>
      <c r="C151" s="14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</row>
    <row r="152" spans="1:68" ht="15.75" x14ac:dyDescent="0.25">
      <c r="A152" s="13"/>
      <c r="B152" s="12"/>
      <c r="C152" s="14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</row>
    <row r="153" spans="1:68" ht="15.75" x14ac:dyDescent="0.25">
      <c r="A153" s="13"/>
      <c r="B153" s="12"/>
      <c r="C153" s="14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</row>
    <row r="154" spans="1:68" ht="15.75" x14ac:dyDescent="0.25">
      <c r="A154" s="13"/>
      <c r="B154" s="12"/>
      <c r="C154" s="14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</row>
    <row r="155" spans="1:68" ht="15.75" x14ac:dyDescent="0.25">
      <c r="A155" s="13"/>
      <c r="B155" s="12"/>
      <c r="C155" s="14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</row>
    <row r="156" spans="1:68" ht="15.75" x14ac:dyDescent="0.25">
      <c r="A156" s="13"/>
      <c r="B156" s="12"/>
      <c r="C156" s="14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</row>
    <row r="157" spans="1:68" ht="15.75" x14ac:dyDescent="0.25">
      <c r="A157" s="13"/>
      <c r="B157" s="12"/>
      <c r="C157" s="14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</row>
    <row r="158" spans="1:68" ht="15.75" x14ac:dyDescent="0.25">
      <c r="A158" s="13"/>
      <c r="B158" s="12"/>
      <c r="C158" s="14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</row>
    <row r="159" spans="1:68" ht="15.75" x14ac:dyDescent="0.25">
      <c r="A159" s="13"/>
      <c r="B159" s="12"/>
      <c r="C159" s="14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</row>
    <row r="160" spans="1:68" ht="15.75" x14ac:dyDescent="0.25">
      <c r="A160" s="13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</row>
    <row r="161" spans="1:68" ht="15.75" x14ac:dyDescent="0.25">
      <c r="A161" s="13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</row>
    <row r="162" spans="1:68" ht="15.75" x14ac:dyDescent="0.25">
      <c r="A162" s="13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</row>
    <row r="163" spans="1:68" ht="15.75" x14ac:dyDescent="0.25">
      <c r="A163" s="13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</row>
    <row r="164" spans="1:68" ht="15.75" x14ac:dyDescent="0.25">
      <c r="A164" s="13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</row>
    <row r="165" spans="1:68" ht="15.75" x14ac:dyDescent="0.25">
      <c r="A165" s="13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</row>
    <row r="166" spans="1:68" ht="15.75" x14ac:dyDescent="0.25">
      <c r="A166" s="13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</row>
    <row r="167" spans="1:68" ht="15.75" x14ac:dyDescent="0.25">
      <c r="A167" s="13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</row>
    <row r="168" spans="1:68" ht="15.75" x14ac:dyDescent="0.25">
      <c r="A168" s="13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</row>
    <row r="169" spans="1:68" ht="15.75" x14ac:dyDescent="0.25">
      <c r="A169" s="13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</row>
    <row r="170" spans="1:68" ht="15.75" x14ac:dyDescent="0.25">
      <c r="A170" s="13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</row>
    <row r="171" spans="1:68" ht="15.75" x14ac:dyDescent="0.25">
      <c r="A171" s="13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</row>
    <row r="172" spans="1:68" ht="15.75" x14ac:dyDescent="0.25">
      <c r="A172" s="13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</row>
    <row r="173" spans="1:68" ht="15.75" x14ac:dyDescent="0.25">
      <c r="A173" s="13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</row>
    <row r="174" spans="1:68" ht="15.75" x14ac:dyDescent="0.25">
      <c r="A174" s="13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</row>
    <row r="175" spans="1:68" ht="15.75" x14ac:dyDescent="0.25">
      <c r="A175" s="13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</row>
    <row r="176" spans="1:68" ht="15.75" x14ac:dyDescent="0.25">
      <c r="A176" s="13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</row>
    <row r="177" spans="1:68" ht="15.75" x14ac:dyDescent="0.25">
      <c r="A177" s="13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</row>
    <row r="178" spans="1:68" ht="15.75" x14ac:dyDescent="0.25">
      <c r="A178" s="13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</row>
    <row r="179" spans="1:68" ht="15.75" x14ac:dyDescent="0.25">
      <c r="A179" s="13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</row>
    <row r="180" spans="1:68" ht="15.75" x14ac:dyDescent="0.25">
      <c r="A180" s="13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</row>
    <row r="181" spans="1:68" ht="15.75" x14ac:dyDescent="0.25">
      <c r="A181" s="13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</row>
    <row r="182" spans="1:68" ht="15.75" x14ac:dyDescent="0.25">
      <c r="A182" s="13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</row>
    <row r="183" spans="1:68" ht="15.75" x14ac:dyDescent="0.25">
      <c r="A183" s="13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</row>
    <row r="184" spans="1:68" ht="15.75" x14ac:dyDescent="0.25">
      <c r="A184" s="13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</row>
    <row r="185" spans="1:68" ht="15.75" x14ac:dyDescent="0.25">
      <c r="A185" s="13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</row>
    <row r="186" spans="1:68" ht="15.75" x14ac:dyDescent="0.25">
      <c r="A186" s="13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</row>
    <row r="187" spans="1:68" ht="15.75" x14ac:dyDescent="0.25">
      <c r="A187" s="13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</row>
    <row r="188" spans="1:68" ht="15.75" x14ac:dyDescent="0.25">
      <c r="A188" s="13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</row>
    <row r="189" spans="1:68" ht="15.75" x14ac:dyDescent="0.25">
      <c r="A189" s="13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</row>
    <row r="190" spans="1:68" ht="15.75" x14ac:dyDescent="0.25">
      <c r="A190" s="13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</row>
    <row r="191" spans="1:68" ht="15.75" x14ac:dyDescent="0.25">
      <c r="A191" s="13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</row>
    <row r="192" spans="1:68" ht="15.75" x14ac:dyDescent="0.25">
      <c r="A192" s="13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</row>
    <row r="193" spans="1:68" ht="15.75" x14ac:dyDescent="0.25">
      <c r="A193" s="13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</row>
    <row r="194" spans="1:68" ht="15.75" x14ac:dyDescent="0.25">
      <c r="A194" s="13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</row>
    <row r="195" spans="1:68" ht="15.75" x14ac:dyDescent="0.25">
      <c r="A195" s="13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</row>
    <row r="196" spans="1:68" ht="15.75" x14ac:dyDescent="0.25">
      <c r="A196" s="13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</row>
    <row r="197" spans="1:68" ht="15.75" x14ac:dyDescent="0.25">
      <c r="A197" s="13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</row>
    <row r="198" spans="1:68" ht="15.75" x14ac:dyDescent="0.25">
      <c r="A198" s="13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</row>
    <row r="199" spans="1:68" ht="15.75" x14ac:dyDescent="0.25">
      <c r="A199" s="13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</row>
    <row r="200" spans="1:68" ht="15.75" x14ac:dyDescent="0.25">
      <c r="A200" s="13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</row>
    <row r="201" spans="1:68" ht="15.75" x14ac:dyDescent="0.25">
      <c r="A201" s="13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</row>
    <row r="202" spans="1:68" ht="15.75" x14ac:dyDescent="0.25">
      <c r="A202" s="13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</row>
    <row r="203" spans="1:68" ht="15.75" x14ac:dyDescent="0.25">
      <c r="A203" s="13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</row>
    <row r="204" spans="1:68" ht="15.75" x14ac:dyDescent="0.25">
      <c r="A204" s="13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</row>
    <row r="205" spans="1:68" ht="15.75" x14ac:dyDescent="0.25">
      <c r="A205" s="13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</row>
    <row r="206" spans="1:68" ht="15.75" x14ac:dyDescent="0.25">
      <c r="A206" s="13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</row>
    <row r="207" spans="1:68" ht="15.75" x14ac:dyDescent="0.25">
      <c r="A207" s="13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</row>
    <row r="208" spans="1:68" ht="15.75" x14ac:dyDescent="0.25">
      <c r="A208" s="13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</row>
    <row r="209" spans="1:68" ht="15.75" x14ac:dyDescent="0.25">
      <c r="A209" s="13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</row>
    <row r="210" spans="1:68" ht="15.75" x14ac:dyDescent="0.25">
      <c r="A210" s="13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</row>
    <row r="211" spans="1:68" ht="15.75" x14ac:dyDescent="0.25">
      <c r="A211" s="13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</row>
    <row r="212" spans="1:68" ht="15.75" x14ac:dyDescent="0.25">
      <c r="A212" s="13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</row>
    <row r="213" spans="1:68" ht="15.75" x14ac:dyDescent="0.25">
      <c r="A213" s="13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</row>
    <row r="214" spans="1:68" ht="15.75" x14ac:dyDescent="0.25">
      <c r="A214" s="13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</row>
    <row r="215" spans="1:68" ht="15.75" x14ac:dyDescent="0.25">
      <c r="A215" s="13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</row>
    <row r="216" spans="1:68" ht="15.75" x14ac:dyDescent="0.25">
      <c r="A216" s="13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</row>
    <row r="217" spans="1:68" ht="15.75" x14ac:dyDescent="0.25">
      <c r="A217" s="13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</row>
    <row r="218" spans="1:68" ht="15.75" x14ac:dyDescent="0.25">
      <c r="A218" s="13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</row>
    <row r="219" spans="1:68" ht="15.75" x14ac:dyDescent="0.25">
      <c r="A219" s="13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</row>
    <row r="220" spans="1:68" ht="15.75" x14ac:dyDescent="0.25">
      <c r="A220" s="13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</row>
    <row r="221" spans="1:68" ht="15.75" x14ac:dyDescent="0.25">
      <c r="A221" s="13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</row>
    <row r="222" spans="1:68" ht="15.75" x14ac:dyDescent="0.25">
      <c r="A222" s="13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</row>
    <row r="223" spans="1:68" ht="15.75" x14ac:dyDescent="0.25">
      <c r="A223" s="13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</row>
    <row r="224" spans="1:68" ht="15.75" x14ac:dyDescent="0.25">
      <c r="A224" s="13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</row>
    <row r="225" spans="1:68" ht="15.75" x14ac:dyDescent="0.25">
      <c r="A225" s="13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</row>
    <row r="226" spans="1:68" ht="15.75" x14ac:dyDescent="0.25">
      <c r="A226" s="13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</row>
    <row r="227" spans="1:68" ht="15.75" x14ac:dyDescent="0.25">
      <c r="A227" s="13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</row>
    <row r="228" spans="1:68" ht="15.75" x14ac:dyDescent="0.25">
      <c r="A228" s="13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</row>
    <row r="229" spans="1:68" ht="15.75" x14ac:dyDescent="0.25">
      <c r="A229" s="13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</row>
    <row r="230" spans="1:68" ht="15.75" x14ac:dyDescent="0.25">
      <c r="A230" s="13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</row>
    <row r="231" spans="1:68" ht="15.75" x14ac:dyDescent="0.25">
      <c r="A231" s="13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</row>
    <row r="232" spans="1:68" ht="15.75" x14ac:dyDescent="0.25">
      <c r="A232" s="13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</row>
    <row r="233" spans="1:68" ht="15.75" x14ac:dyDescent="0.25">
      <c r="A233" s="13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</row>
    <row r="234" spans="1:68" ht="15.75" x14ac:dyDescent="0.25">
      <c r="A234" s="13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</row>
    <row r="235" spans="1:68" ht="15.75" x14ac:dyDescent="0.25">
      <c r="A235" s="13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</row>
    <row r="236" spans="1:68" ht="15.75" x14ac:dyDescent="0.25">
      <c r="A236" s="13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</row>
    <row r="237" spans="1:68" ht="15.75" x14ac:dyDescent="0.25">
      <c r="A237" s="13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</row>
    <row r="238" spans="1:68" ht="15.75" x14ac:dyDescent="0.25">
      <c r="A238" s="13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</row>
    <row r="239" spans="1:68" ht="15.75" x14ac:dyDescent="0.25">
      <c r="A239" s="13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</row>
    <row r="240" spans="1:68" ht="15.75" x14ac:dyDescent="0.25">
      <c r="A240" s="13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</row>
    <row r="241" spans="1:68" ht="15.75" x14ac:dyDescent="0.25">
      <c r="A241" s="13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</row>
    <row r="242" spans="1:68" ht="15.75" x14ac:dyDescent="0.25">
      <c r="A242" s="13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</row>
    <row r="243" spans="1:68" ht="15.75" x14ac:dyDescent="0.25">
      <c r="A243" s="13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</row>
    <row r="244" spans="1:68" ht="15.75" x14ac:dyDescent="0.25">
      <c r="A244" s="13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</row>
    <row r="245" spans="1:68" ht="15.75" x14ac:dyDescent="0.25">
      <c r="A245" s="13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</row>
    <row r="246" spans="1:68" ht="15.75" x14ac:dyDescent="0.25">
      <c r="A246" s="13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</row>
    <row r="247" spans="1:68" ht="15.75" x14ac:dyDescent="0.25">
      <c r="A247" s="13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</row>
    <row r="248" spans="1:68" ht="15.75" x14ac:dyDescent="0.25">
      <c r="A248" s="13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</row>
    <row r="249" spans="1:68" ht="15.75" x14ac:dyDescent="0.25">
      <c r="A249" s="13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</row>
    <row r="250" spans="1:68" ht="15.75" x14ac:dyDescent="0.25">
      <c r="A250" s="13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</row>
    <row r="251" spans="1:68" ht="15.75" x14ac:dyDescent="0.25">
      <c r="A251" s="13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</row>
    <row r="252" spans="1:68" ht="15.75" x14ac:dyDescent="0.25">
      <c r="A252" s="13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</row>
    <row r="253" spans="1:68" ht="15.75" x14ac:dyDescent="0.25">
      <c r="A253" s="13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</row>
    <row r="254" spans="1:68" ht="15.75" x14ac:dyDescent="0.25">
      <c r="A254" s="13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</row>
    <row r="255" spans="1:68" ht="15.75" x14ac:dyDescent="0.25">
      <c r="A255" s="13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</row>
    <row r="256" spans="1:68" ht="15.75" x14ac:dyDescent="0.25">
      <c r="A256" s="13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</row>
    <row r="257" spans="1:68" ht="15.75" x14ac:dyDescent="0.25">
      <c r="A257" s="13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</row>
    <row r="258" spans="1:68" ht="15.75" x14ac:dyDescent="0.25">
      <c r="A258" s="13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</row>
    <row r="259" spans="1:68" ht="15.75" x14ac:dyDescent="0.25">
      <c r="A259" s="13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</row>
    <row r="260" spans="1:68" ht="15.75" x14ac:dyDescent="0.25">
      <c r="A260" s="13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</row>
    <row r="261" spans="1:68" ht="15.75" x14ac:dyDescent="0.25">
      <c r="A261" s="13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</row>
    <row r="262" spans="1:68" ht="15.75" x14ac:dyDescent="0.25">
      <c r="A262" s="13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</row>
    <row r="263" spans="1:68" ht="15.75" x14ac:dyDescent="0.25">
      <c r="A263" s="13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</row>
    <row r="264" spans="1:68" ht="15.75" x14ac:dyDescent="0.25">
      <c r="A264" s="13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</row>
    <row r="265" spans="1:68" ht="15.75" x14ac:dyDescent="0.25">
      <c r="A265" s="13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</row>
    <row r="266" spans="1:68" ht="15.75" x14ac:dyDescent="0.25">
      <c r="A266" s="13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</row>
    <row r="267" spans="1:68" ht="15.75" x14ac:dyDescent="0.25">
      <c r="A267" s="13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</row>
    <row r="268" spans="1:68" ht="15.75" x14ac:dyDescent="0.25">
      <c r="A268" s="13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</row>
    <row r="269" spans="1:68" ht="15.75" x14ac:dyDescent="0.25">
      <c r="A269" s="13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</row>
    <row r="270" spans="1:68" ht="15.75" x14ac:dyDescent="0.25">
      <c r="A270" s="13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</row>
    <row r="271" spans="1:68" ht="15.75" x14ac:dyDescent="0.25">
      <c r="A271" s="13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</row>
    <row r="272" spans="1:68" ht="15.75" x14ac:dyDescent="0.25">
      <c r="A272" s="13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</row>
    <row r="273" spans="1:68" ht="15.75" x14ac:dyDescent="0.25">
      <c r="A273" s="13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</row>
    <row r="274" spans="1:68" ht="15.75" x14ac:dyDescent="0.25">
      <c r="A274" s="13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</row>
    <row r="275" spans="1:68" ht="15.75" x14ac:dyDescent="0.25">
      <c r="A275" s="13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</row>
    <row r="276" spans="1:68" ht="15.75" x14ac:dyDescent="0.25">
      <c r="A276" s="13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</row>
    <row r="277" spans="1:68" ht="15.75" x14ac:dyDescent="0.25">
      <c r="A277" s="13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</row>
    <row r="278" spans="1:68" ht="15.75" x14ac:dyDescent="0.25">
      <c r="A278" s="13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</row>
    <row r="279" spans="1:68" ht="15.75" x14ac:dyDescent="0.25">
      <c r="A279" s="13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</row>
    <row r="280" spans="1:68" ht="15.75" x14ac:dyDescent="0.25">
      <c r="A280" s="13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</row>
    <row r="281" spans="1:68" ht="15.75" x14ac:dyDescent="0.25">
      <c r="A281" s="13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</row>
    <row r="282" spans="1:68" ht="15.75" x14ac:dyDescent="0.25">
      <c r="A282" s="13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</row>
    <row r="283" spans="1:68" ht="15.75" x14ac:dyDescent="0.25">
      <c r="A283" s="13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</row>
    <row r="284" spans="1:68" ht="15.75" x14ac:dyDescent="0.25">
      <c r="A284" s="13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</row>
    <row r="285" spans="1:68" ht="15.75" x14ac:dyDescent="0.25">
      <c r="A285" s="13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</row>
    <row r="286" spans="1:68" ht="15.75" x14ac:dyDescent="0.25">
      <c r="A286" s="13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</row>
    <row r="287" spans="1:68" ht="15.75" x14ac:dyDescent="0.25">
      <c r="A287" s="13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</row>
    <row r="288" spans="1:68" ht="15.75" x14ac:dyDescent="0.25">
      <c r="A288" s="13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</row>
    <row r="289" spans="1:68" ht="15.75" x14ac:dyDescent="0.25">
      <c r="A289" s="13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</row>
    <row r="290" spans="1:68" ht="15.75" x14ac:dyDescent="0.25">
      <c r="A290" s="13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</row>
    <row r="291" spans="1:68" ht="15.75" x14ac:dyDescent="0.25">
      <c r="A291" s="13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</row>
    <row r="292" spans="1:68" ht="15.75" x14ac:dyDescent="0.25">
      <c r="A292" s="13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</row>
    <row r="293" spans="1:68" ht="15.75" x14ac:dyDescent="0.25">
      <c r="A293" s="13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</row>
    <row r="294" spans="1:68" ht="15.75" x14ac:dyDescent="0.25">
      <c r="A294" s="13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</row>
    <row r="295" spans="1:68" ht="15.75" x14ac:dyDescent="0.25">
      <c r="A295" s="13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</row>
    <row r="296" spans="1:68" ht="15.75" x14ac:dyDescent="0.25">
      <c r="A296" s="13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</row>
    <row r="297" spans="1:68" ht="15.75" x14ac:dyDescent="0.25">
      <c r="A297" s="13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</row>
    <row r="298" spans="1:68" ht="15.75" x14ac:dyDescent="0.25">
      <c r="A298" s="13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</row>
    <row r="299" spans="1:68" ht="15.75" x14ac:dyDescent="0.25">
      <c r="A299" s="13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</row>
    <row r="300" spans="1:68" ht="15.75" x14ac:dyDescent="0.25">
      <c r="A300" s="13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</row>
    <row r="301" spans="1:68" ht="15.75" x14ac:dyDescent="0.25">
      <c r="A301" s="13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</row>
    <row r="302" spans="1:68" ht="15.75" x14ac:dyDescent="0.25">
      <c r="A302" s="13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</row>
    <row r="303" spans="1:68" ht="15.75" x14ac:dyDescent="0.25">
      <c r="A303" s="13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</row>
    <row r="304" spans="1:68" ht="15.75" x14ac:dyDescent="0.25">
      <c r="A304" s="13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</row>
    <row r="305" spans="1:68" ht="15.75" x14ac:dyDescent="0.25">
      <c r="A305" s="13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</row>
    <row r="306" spans="1:68" ht="15.75" x14ac:dyDescent="0.25">
      <c r="A306" s="13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</row>
    <row r="307" spans="1:68" ht="15.75" x14ac:dyDescent="0.25">
      <c r="A307" s="13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</row>
    <row r="308" spans="1:68" ht="15.75" x14ac:dyDescent="0.25">
      <c r="A308" s="13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</row>
    <row r="309" spans="1:68" ht="15.75" x14ac:dyDescent="0.25">
      <c r="A309" s="13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</row>
    <row r="310" spans="1:68" ht="15.75" x14ac:dyDescent="0.25">
      <c r="A310" s="13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</row>
    <row r="311" spans="1:68" ht="15.75" x14ac:dyDescent="0.25">
      <c r="A311" s="13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</row>
    <row r="312" spans="1:68" ht="15.75" x14ac:dyDescent="0.25">
      <c r="A312" s="13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</row>
    <row r="313" spans="1:68" ht="15.75" x14ac:dyDescent="0.25">
      <c r="A313" s="13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</row>
    <row r="314" spans="1:68" ht="15.75" x14ac:dyDescent="0.25">
      <c r="A314" s="13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</row>
    <row r="315" spans="1:68" ht="15.75" x14ac:dyDescent="0.25">
      <c r="A315" s="13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</row>
    <row r="316" spans="1:68" ht="15.75" x14ac:dyDescent="0.25">
      <c r="A316" s="13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</row>
    <row r="317" spans="1:68" ht="15.75" x14ac:dyDescent="0.25">
      <c r="A317" s="13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</row>
    <row r="318" spans="1:68" ht="15.75" x14ac:dyDescent="0.25">
      <c r="A318" s="13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</row>
    <row r="319" spans="1:68" ht="15.75" x14ac:dyDescent="0.25">
      <c r="A319" s="13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</row>
    <row r="320" spans="1:68" ht="15.75" x14ac:dyDescent="0.25">
      <c r="A320" s="13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</row>
    <row r="321" spans="1:68" ht="15.75" x14ac:dyDescent="0.25">
      <c r="A321" s="13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</row>
    <row r="322" spans="1:68" ht="15.75" x14ac:dyDescent="0.25">
      <c r="A322" s="13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</row>
    <row r="323" spans="1:68" ht="15.75" x14ac:dyDescent="0.25">
      <c r="A323" s="13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</row>
    <row r="324" spans="1:68" ht="15.75" x14ac:dyDescent="0.25">
      <c r="A324" s="13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</row>
    <row r="325" spans="1:68" ht="15.75" x14ac:dyDescent="0.25">
      <c r="A325" s="13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</row>
    <row r="326" spans="1:68" ht="15.75" x14ac:dyDescent="0.25">
      <c r="A326" s="13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</row>
    <row r="327" spans="1:68" ht="15.75" x14ac:dyDescent="0.25">
      <c r="A327" s="13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</row>
    <row r="328" spans="1:68" ht="15.75" x14ac:dyDescent="0.25">
      <c r="A328" s="13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</row>
    <row r="329" spans="1:68" ht="15.75" x14ac:dyDescent="0.25">
      <c r="A329" s="13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</row>
    <row r="330" spans="1:68" ht="15.75" x14ac:dyDescent="0.25">
      <c r="A330" s="13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</row>
    <row r="331" spans="1:68" ht="15.75" x14ac:dyDescent="0.25">
      <c r="A331" s="13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</row>
    <row r="332" spans="1:68" ht="15.75" x14ac:dyDescent="0.25">
      <c r="A332" s="13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</row>
    <row r="333" spans="1:68" ht="15.75" x14ac:dyDescent="0.25">
      <c r="A333" s="13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</row>
    <row r="334" spans="1:68" ht="15.75" x14ac:dyDescent="0.25">
      <c r="A334" s="13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</row>
    <row r="335" spans="1:68" ht="15.75" x14ac:dyDescent="0.25">
      <c r="A335" s="13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</row>
    <row r="336" spans="1:68" ht="15.75" x14ac:dyDescent="0.25">
      <c r="A336" s="13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</row>
    <row r="337" spans="1:68" ht="15.75" x14ac:dyDescent="0.25">
      <c r="A337" s="13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</row>
    <row r="338" spans="1:68" ht="15.75" x14ac:dyDescent="0.25">
      <c r="A338" s="13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</row>
    <row r="339" spans="1:68" ht="15.75" x14ac:dyDescent="0.25">
      <c r="A339" s="13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</row>
    <row r="340" spans="1:68" ht="15.75" x14ac:dyDescent="0.25">
      <c r="A340" s="13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</row>
    <row r="341" spans="1:68" ht="15.75" x14ac:dyDescent="0.25">
      <c r="A341" s="13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</row>
    <row r="342" spans="1:68" ht="15.75" x14ac:dyDescent="0.25">
      <c r="A342" s="13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</row>
    <row r="343" spans="1:68" ht="15.75" x14ac:dyDescent="0.25">
      <c r="A343" s="13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</row>
    <row r="344" spans="1:68" ht="15.75" x14ac:dyDescent="0.25">
      <c r="A344" s="13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</row>
    <row r="345" spans="1:68" ht="15.75" x14ac:dyDescent="0.25">
      <c r="A345" s="13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</row>
    <row r="346" spans="1:68" ht="15.75" x14ac:dyDescent="0.25">
      <c r="A346" s="13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</row>
    <row r="347" spans="1:68" ht="15.75" x14ac:dyDescent="0.25">
      <c r="A347" s="13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</row>
    <row r="348" spans="1:68" ht="15.75" x14ac:dyDescent="0.25">
      <c r="A348" s="13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</row>
    <row r="349" spans="1:68" ht="15.75" x14ac:dyDescent="0.25">
      <c r="A349" s="13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</row>
    <row r="350" spans="1:68" ht="15.75" x14ac:dyDescent="0.25">
      <c r="A350" s="13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</row>
    <row r="351" spans="1:68" ht="15.75" x14ac:dyDescent="0.25">
      <c r="A351" s="13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</row>
    <row r="352" spans="1:68" ht="15.75" x14ac:dyDescent="0.25">
      <c r="A352" s="13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</row>
    <row r="353" spans="1:68" ht="15.75" x14ac:dyDescent="0.25">
      <c r="A353" s="13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</row>
    <row r="354" spans="1:68" ht="15.75" x14ac:dyDescent="0.25">
      <c r="A354" s="13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</row>
    <row r="355" spans="1:68" ht="15.75" x14ac:dyDescent="0.25">
      <c r="A355" s="13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</row>
    <row r="356" spans="1:68" ht="15.75" x14ac:dyDescent="0.25">
      <c r="A356" s="13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</row>
    <row r="357" spans="1:68" ht="15.75" x14ac:dyDescent="0.25">
      <c r="A357" s="13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</row>
    <row r="358" spans="1:68" ht="15.75" x14ac:dyDescent="0.25">
      <c r="A358" s="13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</row>
    <row r="359" spans="1:68" ht="15.75" x14ac:dyDescent="0.25">
      <c r="A359" s="13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</row>
    <row r="360" spans="1:68" ht="15.75" x14ac:dyDescent="0.25">
      <c r="A360" s="13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</row>
    <row r="361" spans="1:68" ht="15.75" x14ac:dyDescent="0.25">
      <c r="A361" s="13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</row>
    <row r="362" spans="1:68" ht="15.75" x14ac:dyDescent="0.25">
      <c r="A362" s="13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</row>
    <row r="363" spans="1:68" ht="15.75" x14ac:dyDescent="0.25">
      <c r="A363" s="13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</row>
    <row r="364" spans="1:68" ht="15.75" x14ac:dyDescent="0.25">
      <c r="A364" s="13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</row>
    <row r="365" spans="1:68" ht="15.75" x14ac:dyDescent="0.25">
      <c r="A365" s="13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</row>
    <row r="366" spans="1:68" ht="15.75" x14ac:dyDescent="0.25">
      <c r="A366" s="13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</row>
    <row r="367" spans="1:68" ht="15.75" x14ac:dyDescent="0.25">
      <c r="A367" s="13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</row>
    <row r="368" spans="1:68" ht="15.75" x14ac:dyDescent="0.25">
      <c r="A368" s="13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</row>
    <row r="369" spans="1:68" ht="15.75" x14ac:dyDescent="0.25">
      <c r="A369" s="13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</row>
    <row r="370" spans="1:68" ht="15.75" x14ac:dyDescent="0.25">
      <c r="A370" s="13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</row>
    <row r="371" spans="1:68" ht="15.75" x14ac:dyDescent="0.25">
      <c r="A371" s="13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</row>
    <row r="372" spans="1:68" ht="15.75" x14ac:dyDescent="0.25">
      <c r="A372" s="13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</row>
    <row r="373" spans="1:68" ht="15.75" x14ac:dyDescent="0.25">
      <c r="A373" s="13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</row>
    <row r="374" spans="1:68" ht="15.75" x14ac:dyDescent="0.25">
      <c r="A374" s="13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</row>
    <row r="375" spans="1:68" ht="15.75" x14ac:dyDescent="0.25">
      <c r="A375" s="13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</row>
    <row r="376" spans="1:68" ht="15.75" x14ac:dyDescent="0.25">
      <c r="A376" s="13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</row>
    <row r="377" spans="1:68" ht="15.75" x14ac:dyDescent="0.25">
      <c r="A377" s="13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</row>
    <row r="378" spans="1:68" ht="15.75" x14ac:dyDescent="0.25">
      <c r="A378" s="13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</row>
    <row r="379" spans="1:68" ht="15.75" x14ac:dyDescent="0.25">
      <c r="A379" s="13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</row>
    <row r="380" spans="1:68" ht="15.75" x14ac:dyDescent="0.25">
      <c r="A380" s="13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</row>
    <row r="381" spans="1:68" ht="15.75" x14ac:dyDescent="0.25">
      <c r="A381" s="13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</row>
    <row r="382" spans="1:68" ht="15.75" x14ac:dyDescent="0.25">
      <c r="A382" s="13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</row>
    <row r="383" spans="1:68" ht="15.75" x14ac:dyDescent="0.25">
      <c r="A383" s="13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</row>
    <row r="384" spans="1:68" ht="15.75" x14ac:dyDescent="0.25">
      <c r="A384" s="13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</row>
    <row r="385" spans="1:68" ht="15.75" x14ac:dyDescent="0.25">
      <c r="A385" s="13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</row>
    <row r="386" spans="1:68" ht="15.75" x14ac:dyDescent="0.25">
      <c r="A386" s="13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</row>
    <row r="387" spans="1:68" ht="15.75" x14ac:dyDescent="0.25">
      <c r="A387" s="13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</row>
    <row r="388" spans="1:68" ht="15.75" x14ac:dyDescent="0.25">
      <c r="A388" s="13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</row>
    <row r="389" spans="1:68" ht="15.75" x14ac:dyDescent="0.25">
      <c r="A389" s="13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</row>
    <row r="390" spans="1:68" ht="15.75" x14ac:dyDescent="0.25">
      <c r="A390" s="13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</row>
    <row r="391" spans="1:68" ht="15.75" x14ac:dyDescent="0.25">
      <c r="A391" s="13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</row>
    <row r="392" spans="1:68" ht="15.75" x14ac:dyDescent="0.25">
      <c r="A392" s="13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</row>
    <row r="393" spans="1:68" ht="15.75" x14ac:dyDescent="0.25">
      <c r="A393" s="13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</row>
    <row r="394" spans="1:68" ht="15.75" x14ac:dyDescent="0.25">
      <c r="A394" s="13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</row>
    <row r="395" spans="1:68" ht="15.75" x14ac:dyDescent="0.25">
      <c r="A395" s="13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</row>
    <row r="396" spans="1:68" ht="15.75" x14ac:dyDescent="0.25">
      <c r="A396" s="13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</row>
    <row r="397" spans="1:68" ht="15.75" x14ac:dyDescent="0.25">
      <c r="A397" s="13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</row>
    <row r="398" spans="1:68" ht="15.75" x14ac:dyDescent="0.25">
      <c r="A398" s="13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</row>
    <row r="399" spans="1:68" ht="15.75" x14ac:dyDescent="0.25">
      <c r="A399" s="13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</row>
    <row r="400" spans="1:68" ht="15.75" x14ac:dyDescent="0.25">
      <c r="A400" s="13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</row>
    <row r="401" spans="1:68" ht="15.75" x14ac:dyDescent="0.25">
      <c r="A401" s="13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</row>
    <row r="402" spans="1:68" ht="15.75" x14ac:dyDescent="0.25">
      <c r="A402" s="13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</row>
    <row r="403" spans="1:68" ht="15.75" x14ac:dyDescent="0.25">
      <c r="A403" s="13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</row>
    <row r="404" spans="1:68" ht="15.75" x14ac:dyDescent="0.25">
      <c r="A404" s="13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</row>
    <row r="405" spans="1:68" ht="15.75" x14ac:dyDescent="0.25">
      <c r="A405" s="13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</row>
    <row r="406" spans="1:68" ht="15.75" x14ac:dyDescent="0.25">
      <c r="A406" s="13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</row>
    <row r="407" spans="1:68" ht="15.75" x14ac:dyDescent="0.25">
      <c r="A407" s="13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</row>
    <row r="408" spans="1:68" ht="15.75" x14ac:dyDescent="0.25">
      <c r="A408" s="13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</row>
    <row r="409" spans="1:68" ht="15.75" x14ac:dyDescent="0.25">
      <c r="A409" s="13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</row>
    <row r="410" spans="1:68" ht="15.75" x14ac:dyDescent="0.25">
      <c r="A410" s="13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</row>
    <row r="411" spans="1:68" ht="15.75" x14ac:dyDescent="0.25">
      <c r="A411" s="13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</row>
    <row r="412" spans="1:68" ht="15.75" x14ac:dyDescent="0.25">
      <c r="A412" s="13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</row>
    <row r="413" spans="1:68" ht="15.75" x14ac:dyDescent="0.25">
      <c r="A413" s="13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</row>
    <row r="414" spans="1:68" ht="15.75" x14ac:dyDescent="0.25">
      <c r="A414" s="13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</row>
    <row r="415" spans="1:68" ht="15.75" x14ac:dyDescent="0.25">
      <c r="A415" s="13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</row>
    <row r="416" spans="1:68" ht="15.75" x14ac:dyDescent="0.25">
      <c r="A416" s="13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</row>
    <row r="417" spans="1:68" ht="15.75" x14ac:dyDescent="0.25">
      <c r="A417" s="13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</row>
    <row r="418" spans="1:68" ht="15.75" x14ac:dyDescent="0.25">
      <c r="A418" s="13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</row>
    <row r="419" spans="1:68" ht="15.75" x14ac:dyDescent="0.25">
      <c r="A419" s="13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</row>
    <row r="420" spans="1:68" ht="15.75" x14ac:dyDescent="0.25">
      <c r="A420" s="13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</row>
    <row r="421" spans="1:68" ht="15.75" x14ac:dyDescent="0.25">
      <c r="A421" s="13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</row>
    <row r="422" spans="1:68" ht="15.75" x14ac:dyDescent="0.25">
      <c r="A422" s="13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</row>
    <row r="423" spans="1:68" ht="15.75" x14ac:dyDescent="0.25">
      <c r="A423" s="13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</row>
    <row r="424" spans="1:68" ht="15.75" x14ac:dyDescent="0.25">
      <c r="A424" s="13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</row>
    <row r="425" spans="1:68" ht="15.75" x14ac:dyDescent="0.25">
      <c r="A425" s="13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</row>
    <row r="426" spans="1:68" ht="15.75" x14ac:dyDescent="0.25">
      <c r="A426" s="13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</row>
    <row r="427" spans="1:68" ht="15.75" x14ac:dyDescent="0.25">
      <c r="A427" s="13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</row>
    <row r="428" spans="1:68" ht="15.75" x14ac:dyDescent="0.25">
      <c r="A428" s="13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</row>
    <row r="429" spans="1:68" ht="15.75" x14ac:dyDescent="0.25">
      <c r="A429" s="13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</row>
    <row r="430" spans="1:68" ht="15.75" x14ac:dyDescent="0.25">
      <c r="A430" s="13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</row>
    <row r="431" spans="1:68" ht="15.75" x14ac:dyDescent="0.25">
      <c r="A431" s="13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</row>
    <row r="432" spans="1:68" ht="15.75" x14ac:dyDescent="0.25">
      <c r="A432" s="13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</row>
    <row r="433" spans="1:68" ht="15.75" x14ac:dyDescent="0.25">
      <c r="A433" s="13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</row>
    <row r="434" spans="1:68" ht="15.75" x14ac:dyDescent="0.25">
      <c r="A434" s="13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</row>
    <row r="435" spans="1:68" ht="15.75" x14ac:dyDescent="0.25">
      <c r="A435" s="13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</row>
    <row r="436" spans="1:68" ht="15.75" x14ac:dyDescent="0.25">
      <c r="A436" s="13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</row>
    <row r="437" spans="1:68" ht="15.75" x14ac:dyDescent="0.25">
      <c r="A437" s="13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</row>
    <row r="438" spans="1:68" ht="15.75" x14ac:dyDescent="0.25">
      <c r="A438" s="13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</row>
    <row r="439" spans="1:68" ht="15.75" x14ac:dyDescent="0.25">
      <c r="A439" s="13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</row>
    <row r="440" spans="1:68" ht="15.75" x14ac:dyDescent="0.25">
      <c r="A440" s="13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</row>
    <row r="441" spans="1:68" ht="15.75" x14ac:dyDescent="0.25">
      <c r="A441" s="13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</row>
    <row r="442" spans="1:68" ht="15.75" x14ac:dyDescent="0.25">
      <c r="A442" s="13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</row>
    <row r="443" spans="1:68" ht="15.75" x14ac:dyDescent="0.25">
      <c r="A443" s="13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</row>
    <row r="444" spans="1:68" ht="15.75" x14ac:dyDescent="0.25">
      <c r="A444" s="13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</row>
    <row r="445" spans="1:68" ht="15.75" x14ac:dyDescent="0.25">
      <c r="A445" s="13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</row>
    <row r="446" spans="1:68" ht="15.75" x14ac:dyDescent="0.25">
      <c r="A446" s="13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</row>
    <row r="447" spans="1:68" ht="15.75" x14ac:dyDescent="0.25">
      <c r="A447" s="13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</row>
    <row r="448" spans="1:68" ht="15.75" x14ac:dyDescent="0.25">
      <c r="A448" s="13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</row>
    <row r="449" spans="1:68" ht="15.75" x14ac:dyDescent="0.25">
      <c r="A449" s="13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</row>
    <row r="450" spans="1:68" ht="15.75" x14ac:dyDescent="0.25">
      <c r="A450" s="13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</row>
    <row r="451" spans="1:68" ht="15.75" x14ac:dyDescent="0.25">
      <c r="A451" s="13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</row>
    <row r="452" spans="1:68" ht="15.75" x14ac:dyDescent="0.25">
      <c r="A452" s="13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</row>
    <row r="453" spans="1:68" ht="15.75" x14ac:dyDescent="0.25">
      <c r="A453" s="13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</row>
    <row r="454" spans="1:68" ht="15.75" x14ac:dyDescent="0.25">
      <c r="A454" s="13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</row>
    <row r="455" spans="1:68" ht="15.75" x14ac:dyDescent="0.25">
      <c r="A455" s="13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</row>
    <row r="456" spans="1:68" ht="15.75" x14ac:dyDescent="0.25">
      <c r="A456" s="13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</row>
    <row r="457" spans="1:68" ht="15.75" x14ac:dyDescent="0.25">
      <c r="A457" s="13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</row>
    <row r="458" spans="1:68" ht="15.75" x14ac:dyDescent="0.25">
      <c r="A458" s="13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</row>
    <row r="459" spans="1:68" ht="15.75" x14ac:dyDescent="0.25">
      <c r="A459" s="13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</row>
    <row r="460" spans="1:68" ht="15.75" x14ac:dyDescent="0.25">
      <c r="A460" s="13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</row>
    <row r="461" spans="1:68" ht="15.75" x14ac:dyDescent="0.25">
      <c r="A461" s="13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</row>
    <row r="462" spans="1:68" ht="15.75" x14ac:dyDescent="0.25">
      <c r="A462" s="13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</row>
    <row r="463" spans="1:68" ht="15.75" x14ac:dyDescent="0.25">
      <c r="A463" s="13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</row>
    <row r="464" spans="1:68" ht="15.75" x14ac:dyDescent="0.25">
      <c r="A464" s="13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</row>
    <row r="465" spans="1:68" ht="15.75" x14ac:dyDescent="0.25">
      <c r="A465" s="13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</row>
    <row r="466" spans="1:68" ht="15.75" x14ac:dyDescent="0.25">
      <c r="A466" s="13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</row>
    <row r="467" spans="1:68" ht="15.75" x14ac:dyDescent="0.25">
      <c r="A467" s="13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</row>
    <row r="468" spans="1:68" ht="15.75" x14ac:dyDescent="0.25">
      <c r="A468" s="13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</row>
    <row r="469" spans="1:68" ht="15.75" x14ac:dyDescent="0.25">
      <c r="A469" s="13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</row>
    <row r="470" spans="1:68" ht="15.75" x14ac:dyDescent="0.25">
      <c r="A470" s="13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</row>
    <row r="471" spans="1:68" ht="15.75" x14ac:dyDescent="0.25">
      <c r="A471" s="13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</row>
    <row r="472" spans="1:68" ht="15.75" x14ac:dyDescent="0.25">
      <c r="A472" s="13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</row>
    <row r="473" spans="1:68" ht="15.75" x14ac:dyDescent="0.25">
      <c r="A473" s="13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</row>
    <row r="474" spans="1:68" ht="15.75" x14ac:dyDescent="0.25">
      <c r="A474" s="13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</row>
    <row r="475" spans="1:68" ht="15.75" x14ac:dyDescent="0.25">
      <c r="A475" s="13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</row>
    <row r="476" spans="1:68" ht="15.75" x14ac:dyDescent="0.25">
      <c r="A476" s="13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</row>
    <row r="477" spans="1:68" ht="15.75" x14ac:dyDescent="0.25">
      <c r="A477" s="13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</row>
    <row r="478" spans="1:68" ht="15.75" x14ac:dyDescent="0.25">
      <c r="A478" s="13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</row>
    <row r="479" spans="1:68" ht="15.75" x14ac:dyDescent="0.25">
      <c r="A479" s="13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</row>
    <row r="480" spans="1:68" ht="15.75" x14ac:dyDescent="0.25">
      <c r="A480" s="13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</row>
    <row r="481" spans="1:68" ht="15.75" x14ac:dyDescent="0.25">
      <c r="A481" s="13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</row>
    <row r="482" spans="1:68" ht="15.75" x14ac:dyDescent="0.25">
      <c r="A482" s="13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</row>
    <row r="483" spans="1:68" ht="15.75" x14ac:dyDescent="0.25">
      <c r="A483" s="13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</row>
    <row r="484" spans="1:68" ht="15.75" x14ac:dyDescent="0.25">
      <c r="A484" s="13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</row>
    <row r="485" spans="1:68" ht="15.75" x14ac:dyDescent="0.25">
      <c r="A485" s="13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</row>
    <row r="486" spans="1:68" ht="15.75" x14ac:dyDescent="0.25">
      <c r="A486" s="13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</row>
    <row r="487" spans="1:68" ht="15.75" x14ac:dyDescent="0.25">
      <c r="A487" s="13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</row>
    <row r="488" spans="1:68" ht="15.75" x14ac:dyDescent="0.25">
      <c r="A488" s="13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</row>
    <row r="489" spans="1:68" ht="15.75" x14ac:dyDescent="0.25">
      <c r="A489" s="13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</row>
    <row r="490" spans="1:68" ht="15.75" x14ac:dyDescent="0.25">
      <c r="A490" s="13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</row>
    <row r="491" spans="1:68" ht="15.75" x14ac:dyDescent="0.25">
      <c r="A491" s="13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</row>
    <row r="492" spans="1:68" ht="15.75" x14ac:dyDescent="0.25">
      <c r="A492" s="13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</row>
    <row r="493" spans="1:68" ht="15.75" x14ac:dyDescent="0.25">
      <c r="A493" s="13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</row>
    <row r="494" spans="1:68" ht="15.75" x14ac:dyDescent="0.25">
      <c r="A494" s="13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</row>
    <row r="495" spans="1:68" ht="15.75" x14ac:dyDescent="0.25">
      <c r="A495" s="13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</row>
    <row r="496" spans="1:68" ht="15.75" x14ac:dyDescent="0.25">
      <c r="A496" s="13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</row>
    <row r="497" spans="1:68" ht="15.75" x14ac:dyDescent="0.25">
      <c r="A497" s="13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</row>
    <row r="498" spans="1:68" ht="15.75" x14ac:dyDescent="0.25">
      <c r="A498" s="13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</row>
    <row r="499" spans="1:68" ht="15.75" x14ac:dyDescent="0.25">
      <c r="A499" s="13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</row>
    <row r="500" spans="1:68" ht="15.75" x14ac:dyDescent="0.25">
      <c r="A500" s="13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</row>
    <row r="501" spans="1:68" ht="15.75" x14ac:dyDescent="0.25">
      <c r="A501" s="13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</row>
    <row r="502" spans="1:68" ht="15.75" x14ac:dyDescent="0.25">
      <c r="A502" s="13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</row>
    <row r="503" spans="1:68" ht="15.75" x14ac:dyDescent="0.25">
      <c r="A503" s="13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</row>
    <row r="504" spans="1:68" ht="15.75" x14ac:dyDescent="0.25">
      <c r="A504" s="13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</row>
    <row r="505" spans="1:68" ht="15.75" x14ac:dyDescent="0.25">
      <c r="A505" s="13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</row>
    <row r="506" spans="1:68" ht="15.75" x14ac:dyDescent="0.25">
      <c r="A506" s="13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</row>
    <row r="507" spans="1:68" ht="15.75" x14ac:dyDescent="0.25">
      <c r="A507" s="13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</row>
    <row r="508" spans="1:68" ht="15.75" x14ac:dyDescent="0.25">
      <c r="A508" s="13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</row>
    <row r="509" spans="1:68" ht="15.75" x14ac:dyDescent="0.25">
      <c r="A509" s="13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</row>
    <row r="510" spans="1:68" ht="15.75" x14ac:dyDescent="0.25">
      <c r="A510" s="13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</row>
    <row r="511" spans="1:68" ht="15.75" x14ac:dyDescent="0.25">
      <c r="A511" s="13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</row>
    <row r="512" spans="1:68" ht="15.75" x14ac:dyDescent="0.25">
      <c r="A512" s="13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</row>
    <row r="513" spans="1:68" ht="15.75" x14ac:dyDescent="0.25">
      <c r="A513" s="13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</row>
    <row r="514" spans="1:68" ht="15.75" x14ac:dyDescent="0.25">
      <c r="A514" s="13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</row>
    <row r="515" spans="1:68" ht="15.75" x14ac:dyDescent="0.25">
      <c r="A515" s="13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</row>
    <row r="516" spans="1:68" ht="15.75" x14ac:dyDescent="0.25">
      <c r="A516" s="13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</row>
    <row r="517" spans="1:68" ht="15.75" x14ac:dyDescent="0.25">
      <c r="A517" s="13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</row>
    <row r="518" spans="1:68" ht="15.75" x14ac:dyDescent="0.25">
      <c r="A518" s="13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</row>
    <row r="519" spans="1:68" ht="15.75" x14ac:dyDescent="0.25">
      <c r="A519" s="13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</row>
    <row r="520" spans="1:68" ht="15.75" x14ac:dyDescent="0.25">
      <c r="A520" s="13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</row>
    <row r="521" spans="1:68" ht="15.75" x14ac:dyDescent="0.25">
      <c r="A521" s="13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</row>
    <row r="522" spans="1:68" ht="15.75" x14ac:dyDescent="0.25">
      <c r="A522" s="13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</row>
    <row r="523" spans="1:68" ht="15.75" x14ac:dyDescent="0.25">
      <c r="A523" s="13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</row>
    <row r="524" spans="1:68" ht="15.75" x14ac:dyDescent="0.25">
      <c r="A524" s="13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</row>
    <row r="525" spans="1:68" ht="15.75" x14ac:dyDescent="0.25">
      <c r="A525" s="13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</row>
    <row r="526" spans="1:68" ht="15.75" x14ac:dyDescent="0.25">
      <c r="A526" s="13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</row>
    <row r="527" spans="1:68" ht="15.75" x14ac:dyDescent="0.25">
      <c r="A527" s="13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</row>
    <row r="528" spans="1:68" ht="15.75" x14ac:dyDescent="0.25">
      <c r="A528" s="13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</row>
    <row r="529" spans="1:68" ht="15.75" x14ac:dyDescent="0.25">
      <c r="A529" s="13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</row>
    <row r="530" spans="1:68" ht="15.75" x14ac:dyDescent="0.25">
      <c r="A530" s="13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</row>
    <row r="531" spans="1:68" ht="15.75" x14ac:dyDescent="0.25">
      <c r="A531" s="13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</row>
    <row r="532" spans="1:68" ht="15.75" x14ac:dyDescent="0.25">
      <c r="A532" s="13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</row>
    <row r="533" spans="1:68" ht="15.75" x14ac:dyDescent="0.25">
      <c r="A533" s="13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</row>
    <row r="534" spans="1:68" ht="15.75" x14ac:dyDescent="0.25">
      <c r="A534" s="13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</row>
    <row r="535" spans="1:68" ht="15.75" x14ac:dyDescent="0.25">
      <c r="A535" s="13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</row>
    <row r="536" spans="1:68" ht="15.75" x14ac:dyDescent="0.25">
      <c r="A536" s="13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</row>
    <row r="537" spans="1:68" ht="15.75" x14ac:dyDescent="0.25">
      <c r="A537" s="13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</row>
    <row r="538" spans="1:68" ht="15.75" x14ac:dyDescent="0.25">
      <c r="A538" s="13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</row>
    <row r="539" spans="1:68" ht="15.75" x14ac:dyDescent="0.25">
      <c r="A539" s="13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</row>
    <row r="540" spans="1:68" ht="15.75" x14ac:dyDescent="0.25">
      <c r="A540" s="13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</row>
    <row r="541" spans="1:68" ht="15.75" x14ac:dyDescent="0.25">
      <c r="A541" s="13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</row>
    <row r="542" spans="1:68" ht="15.75" x14ac:dyDescent="0.25">
      <c r="A542" s="13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</row>
    <row r="543" spans="1:68" ht="15.75" x14ac:dyDescent="0.25">
      <c r="A543" s="13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</row>
    <row r="544" spans="1:68" ht="15.75" x14ac:dyDescent="0.25">
      <c r="A544" s="13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</row>
    <row r="545" spans="1:68" ht="15.75" x14ac:dyDescent="0.25">
      <c r="A545" s="13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</row>
    <row r="546" spans="1:68" ht="15.75" x14ac:dyDescent="0.25">
      <c r="A546" s="13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</row>
    <row r="547" spans="1:68" ht="15.75" x14ac:dyDescent="0.25">
      <c r="A547" s="13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</row>
    <row r="548" spans="1:68" ht="15.75" x14ac:dyDescent="0.25">
      <c r="A548" s="13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</row>
    <row r="549" spans="1:68" ht="15.75" x14ac:dyDescent="0.25">
      <c r="A549" s="13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</row>
    <row r="550" spans="1:68" ht="15.75" x14ac:dyDescent="0.25">
      <c r="A550" s="13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</row>
    <row r="551" spans="1:68" ht="15.75" x14ac:dyDescent="0.25">
      <c r="A551" s="13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</row>
    <row r="552" spans="1:68" ht="15.75" x14ac:dyDescent="0.25">
      <c r="A552" s="13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</row>
    <row r="553" spans="1:68" ht="15.75" x14ac:dyDescent="0.25">
      <c r="A553" s="13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</row>
    <row r="554" spans="1:68" ht="15.75" x14ac:dyDescent="0.25">
      <c r="A554" s="13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</row>
    <row r="555" spans="1:68" ht="15.75" x14ac:dyDescent="0.25">
      <c r="A555" s="13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</row>
    <row r="556" spans="1:68" ht="15.75" x14ac:dyDescent="0.25">
      <c r="A556" s="13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</row>
    <row r="557" spans="1:68" ht="15.75" x14ac:dyDescent="0.25">
      <c r="A557" s="13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</row>
    <row r="558" spans="1:68" ht="15.75" x14ac:dyDescent="0.25">
      <c r="A558" s="13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</row>
    <row r="559" spans="1:68" ht="15.75" x14ac:dyDescent="0.25">
      <c r="A559" s="13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</row>
    <row r="560" spans="1:68" ht="15.75" x14ac:dyDescent="0.25">
      <c r="A560" s="13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</row>
    <row r="561" spans="1:68" ht="15.75" x14ac:dyDescent="0.25">
      <c r="A561" s="13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</row>
    <row r="562" spans="1:68" ht="15.75" x14ac:dyDescent="0.25">
      <c r="A562" s="13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</row>
    <row r="563" spans="1:68" ht="15.75" x14ac:dyDescent="0.25">
      <c r="A563" s="13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</row>
    <row r="564" spans="1:68" ht="15.75" x14ac:dyDescent="0.25">
      <c r="A564" s="13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</row>
    <row r="565" spans="1:68" ht="15.75" x14ac:dyDescent="0.25">
      <c r="A565" s="13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</row>
    <row r="566" spans="1:68" ht="15.75" x14ac:dyDescent="0.25">
      <c r="A566" s="13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</row>
    <row r="567" spans="1:68" ht="15.75" x14ac:dyDescent="0.25">
      <c r="A567" s="13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</row>
    <row r="568" spans="1:68" ht="15.75" x14ac:dyDescent="0.25">
      <c r="A568" s="13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</row>
    <row r="569" spans="1:68" ht="15.75" x14ac:dyDescent="0.25">
      <c r="A569" s="13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</row>
    <row r="570" spans="1:68" ht="15.75" x14ac:dyDescent="0.25">
      <c r="A570" s="13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</row>
    <row r="571" spans="1:68" ht="15.75" x14ac:dyDescent="0.25">
      <c r="A571" s="13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</row>
    <row r="572" spans="1:68" ht="15.75" x14ac:dyDescent="0.25">
      <c r="A572" s="13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</row>
    <row r="573" spans="1:68" ht="15.75" x14ac:dyDescent="0.25">
      <c r="A573" s="13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</row>
    <row r="574" spans="1:68" ht="15.75" x14ac:dyDescent="0.25">
      <c r="A574" s="13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</row>
    <row r="575" spans="1:68" ht="15.75" x14ac:dyDescent="0.25">
      <c r="A575" s="13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</row>
    <row r="576" spans="1:68" ht="15.75" x14ac:dyDescent="0.25">
      <c r="A576" s="13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</row>
    <row r="577" spans="1:68" ht="15.75" x14ac:dyDescent="0.25">
      <c r="A577" s="13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</row>
    <row r="578" spans="1:68" ht="15.75" x14ac:dyDescent="0.25">
      <c r="A578" s="13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</row>
    <row r="579" spans="1:68" ht="15.75" x14ac:dyDescent="0.25">
      <c r="A579" s="13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</row>
    <row r="580" spans="1:68" ht="15.75" x14ac:dyDescent="0.25">
      <c r="A580" s="13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</row>
    <row r="581" spans="1:68" ht="15.75" x14ac:dyDescent="0.25">
      <c r="A581" s="13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</row>
    <row r="582" spans="1:68" ht="15.75" x14ac:dyDescent="0.25">
      <c r="A582" s="13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</row>
    <row r="583" spans="1:68" ht="15.75" x14ac:dyDescent="0.25">
      <c r="A583" s="13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</row>
    <row r="584" spans="1:68" ht="15.75" x14ac:dyDescent="0.25">
      <c r="A584" s="13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</row>
    <row r="585" spans="1:68" ht="15.75" x14ac:dyDescent="0.25">
      <c r="A585" s="13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</row>
    <row r="586" spans="1:68" ht="15.75" x14ac:dyDescent="0.25">
      <c r="A586" s="13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</row>
    <row r="587" spans="1:68" ht="15.75" x14ac:dyDescent="0.25">
      <c r="A587" s="13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</row>
    <row r="588" spans="1:68" ht="15.75" x14ac:dyDescent="0.25">
      <c r="A588" s="13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</row>
    <row r="589" spans="1:68" ht="15.75" x14ac:dyDescent="0.25">
      <c r="A589" s="13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</row>
    <row r="590" spans="1:68" ht="15.75" x14ac:dyDescent="0.25">
      <c r="A590" s="13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</row>
    <row r="591" spans="1:68" ht="15.75" x14ac:dyDescent="0.25">
      <c r="A591" s="13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</row>
    <row r="592" spans="1:68" ht="15.75" x14ac:dyDescent="0.25">
      <c r="A592" s="13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</row>
    <row r="593" spans="1:68" ht="15.75" x14ac:dyDescent="0.25">
      <c r="A593" s="13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</row>
    <row r="594" spans="1:68" ht="15.75" x14ac:dyDescent="0.25">
      <c r="A594" s="13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</row>
    <row r="595" spans="1:68" ht="15.75" x14ac:dyDescent="0.25">
      <c r="A595" s="13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</row>
    <row r="596" spans="1:68" ht="15.75" x14ac:dyDescent="0.25">
      <c r="A596" s="13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</row>
    <row r="597" spans="1:68" ht="15.75" x14ac:dyDescent="0.25">
      <c r="A597" s="13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</row>
    <row r="598" spans="1:68" ht="15.75" x14ac:dyDescent="0.25">
      <c r="A598" s="13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</row>
    <row r="599" spans="1:68" ht="15.75" x14ac:dyDescent="0.25">
      <c r="A599" s="13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</row>
    <row r="600" spans="1:68" ht="15.75" x14ac:dyDescent="0.25">
      <c r="A600" s="13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</row>
    <row r="601" spans="1:68" ht="15.75" x14ac:dyDescent="0.25">
      <c r="A601" s="13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</row>
    <row r="602" spans="1:68" ht="15.75" x14ac:dyDescent="0.25">
      <c r="A602" s="13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</row>
    <row r="603" spans="1:68" ht="15.75" x14ac:dyDescent="0.25">
      <c r="A603" s="13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</row>
    <row r="604" spans="1:68" ht="15.75" x14ac:dyDescent="0.25">
      <c r="A604" s="13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</row>
    <row r="605" spans="1:68" ht="15.75" x14ac:dyDescent="0.25">
      <c r="A605" s="13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</row>
    <row r="606" spans="1:68" ht="15.75" x14ac:dyDescent="0.25">
      <c r="A606" s="13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</row>
    <row r="607" spans="1:68" ht="15.75" x14ac:dyDescent="0.25">
      <c r="A607" s="13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</row>
    <row r="608" spans="1:68" ht="15.75" x14ac:dyDescent="0.25">
      <c r="A608" s="13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</row>
    <row r="609" spans="1:68" ht="15.75" x14ac:dyDescent="0.25">
      <c r="A609" s="13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</row>
    <row r="610" spans="1:68" ht="15.75" x14ac:dyDescent="0.25">
      <c r="A610" s="13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</row>
    <row r="611" spans="1:68" ht="15.75" x14ac:dyDescent="0.25">
      <c r="A611" s="13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</row>
    <row r="612" spans="1:68" ht="15.75" x14ac:dyDescent="0.25">
      <c r="A612" s="13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</row>
    <row r="613" spans="1:68" ht="15.75" x14ac:dyDescent="0.25">
      <c r="A613" s="13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</row>
    <row r="614" spans="1:68" ht="15.75" x14ac:dyDescent="0.25">
      <c r="A614" s="13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</row>
    <row r="615" spans="1:68" ht="15.75" x14ac:dyDescent="0.25">
      <c r="A615" s="13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</row>
    <row r="616" spans="1:68" ht="15.75" x14ac:dyDescent="0.25">
      <c r="A616" s="13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</row>
    <row r="617" spans="1:68" ht="15.75" x14ac:dyDescent="0.25">
      <c r="A617" s="13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</row>
    <row r="618" spans="1:68" ht="15.75" x14ac:dyDescent="0.25">
      <c r="A618" s="13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</row>
    <row r="619" spans="1:68" ht="15.75" x14ac:dyDescent="0.25">
      <c r="A619" s="13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</row>
    <row r="620" spans="1:68" ht="15.75" x14ac:dyDescent="0.25">
      <c r="A620" s="13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</row>
    <row r="621" spans="1:68" ht="15.75" x14ac:dyDescent="0.25">
      <c r="A621" s="13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</row>
    <row r="622" spans="1:68" ht="15.75" x14ac:dyDescent="0.25">
      <c r="A622" s="13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</row>
    <row r="623" spans="1:68" ht="15.75" x14ac:dyDescent="0.25">
      <c r="A623" s="13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</row>
    <row r="624" spans="1:68" ht="15.75" x14ac:dyDescent="0.25">
      <c r="A624" s="13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</row>
    <row r="625" spans="1:68" ht="15.75" x14ac:dyDescent="0.25">
      <c r="A625" s="13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</row>
    <row r="626" spans="1:68" ht="15.75" x14ac:dyDescent="0.25">
      <c r="A626" s="13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</row>
    <row r="627" spans="1:68" ht="15.75" x14ac:dyDescent="0.25">
      <c r="A627" s="13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</row>
    <row r="628" spans="1:68" ht="15.75" x14ac:dyDescent="0.25">
      <c r="A628" s="13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</row>
    <row r="629" spans="1:68" ht="15.75" x14ac:dyDescent="0.25">
      <c r="A629" s="13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</row>
    <row r="630" spans="1:68" ht="15.75" x14ac:dyDescent="0.25">
      <c r="A630" s="13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</row>
    <row r="631" spans="1:68" ht="15.75" x14ac:dyDescent="0.25">
      <c r="A631" s="13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</row>
    <row r="632" spans="1:68" ht="15.75" x14ac:dyDescent="0.25">
      <c r="A632" s="13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</row>
    <row r="633" spans="1:68" ht="15.75" x14ac:dyDescent="0.25">
      <c r="A633" s="13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</row>
    <row r="634" spans="1:68" ht="15.75" x14ac:dyDescent="0.25">
      <c r="A634" s="13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</row>
    <row r="635" spans="1:68" ht="15.75" x14ac:dyDescent="0.25">
      <c r="A635" s="13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</row>
    <row r="636" spans="1:68" ht="15.75" x14ac:dyDescent="0.25">
      <c r="A636" s="13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</row>
    <row r="637" spans="1:68" ht="15.75" x14ac:dyDescent="0.25">
      <c r="A637" s="13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</row>
    <row r="638" spans="1:68" ht="15.75" x14ac:dyDescent="0.25">
      <c r="A638" s="13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</row>
    <row r="639" spans="1:68" ht="15.75" x14ac:dyDescent="0.25">
      <c r="A639" s="13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</row>
    <row r="640" spans="1:68" ht="15.75" x14ac:dyDescent="0.25">
      <c r="A640" s="13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</row>
    <row r="641" spans="1:68" ht="15.75" x14ac:dyDescent="0.25">
      <c r="A641" s="13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</row>
    <row r="642" spans="1:68" ht="15.75" x14ac:dyDescent="0.25">
      <c r="A642" s="13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</row>
    <row r="643" spans="1:68" ht="15.75" x14ac:dyDescent="0.25">
      <c r="A643" s="13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</row>
    <row r="644" spans="1:68" ht="15.75" x14ac:dyDescent="0.25">
      <c r="A644" s="13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</row>
    <row r="645" spans="1:68" ht="15.75" x14ac:dyDescent="0.25">
      <c r="A645" s="13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</row>
    <row r="646" spans="1:68" ht="15.75" x14ac:dyDescent="0.25">
      <c r="A646" s="13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</row>
    <row r="647" spans="1:68" ht="15.75" x14ac:dyDescent="0.25">
      <c r="A647" s="13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</row>
    <row r="648" spans="1:68" ht="15.75" x14ac:dyDescent="0.25">
      <c r="A648" s="13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</row>
    <row r="649" spans="1:68" ht="15.75" x14ac:dyDescent="0.25">
      <c r="A649" s="13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</row>
    <row r="650" spans="1:68" ht="15.75" x14ac:dyDescent="0.25">
      <c r="A650" s="13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</row>
    <row r="651" spans="1:68" ht="15.75" x14ac:dyDescent="0.25">
      <c r="A651" s="13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</row>
    <row r="652" spans="1:68" ht="15.75" x14ac:dyDescent="0.25">
      <c r="A652" s="13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</row>
    <row r="653" spans="1:68" ht="15.75" x14ac:dyDescent="0.25">
      <c r="A653" s="13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</row>
    <row r="654" spans="1:68" ht="15.75" x14ac:dyDescent="0.25">
      <c r="A654" s="13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</row>
    <row r="655" spans="1:68" ht="15.75" x14ac:dyDescent="0.25">
      <c r="A655" s="13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</row>
    <row r="656" spans="1:68" ht="15.75" x14ac:dyDescent="0.25">
      <c r="A656" s="13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</row>
    <row r="657" spans="1:68" ht="15.75" x14ac:dyDescent="0.25">
      <c r="A657" s="13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</row>
    <row r="658" spans="1:68" ht="15.75" x14ac:dyDescent="0.25">
      <c r="A658" s="13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</row>
    <row r="659" spans="1:68" ht="15.75" x14ac:dyDescent="0.25">
      <c r="A659" s="13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</row>
    <row r="660" spans="1:68" ht="15.75" x14ac:dyDescent="0.25">
      <c r="A660" s="13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</row>
    <row r="661" spans="1:68" ht="15.75" x14ac:dyDescent="0.25">
      <c r="A661" s="13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</row>
    <row r="662" spans="1:68" ht="15.75" x14ac:dyDescent="0.25">
      <c r="A662" s="13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</row>
    <row r="663" spans="1:68" ht="15.75" x14ac:dyDescent="0.25">
      <c r="A663" s="13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</row>
    <row r="664" spans="1:68" ht="15.75" x14ac:dyDescent="0.25">
      <c r="A664" s="13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</row>
    <row r="665" spans="1:68" ht="15.75" x14ac:dyDescent="0.25">
      <c r="A665" s="13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</row>
    <row r="666" spans="1:68" ht="15.75" x14ac:dyDescent="0.25">
      <c r="A666" s="13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</row>
    <row r="667" spans="1:68" ht="15.75" x14ac:dyDescent="0.25">
      <c r="A667" s="13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</row>
    <row r="668" spans="1:68" ht="15.75" x14ac:dyDescent="0.25">
      <c r="A668" s="13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</row>
    <row r="669" spans="1:68" ht="15.75" x14ac:dyDescent="0.25">
      <c r="A669" s="13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</row>
    <row r="670" spans="1:68" ht="15.75" x14ac:dyDescent="0.25">
      <c r="A670" s="13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</row>
    <row r="671" spans="1:68" ht="15.75" x14ac:dyDescent="0.25">
      <c r="A671" s="13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</row>
    <row r="672" spans="1:68" ht="15.75" x14ac:dyDescent="0.25">
      <c r="A672" s="13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</row>
    <row r="673" spans="1:68" ht="15.75" x14ac:dyDescent="0.25">
      <c r="A673" s="13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</row>
    <row r="674" spans="1:68" ht="15.75" x14ac:dyDescent="0.25">
      <c r="A674" s="13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</row>
    <row r="675" spans="1:68" ht="15.75" x14ac:dyDescent="0.25">
      <c r="A675" s="13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</row>
    <row r="676" spans="1:68" ht="15.75" x14ac:dyDescent="0.25">
      <c r="A676" s="13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</row>
    <row r="677" spans="1:68" ht="15.75" x14ac:dyDescent="0.25">
      <c r="A677" s="13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</row>
    <row r="678" spans="1:68" ht="15.75" x14ac:dyDescent="0.25">
      <c r="A678" s="13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</row>
    <row r="679" spans="1:68" ht="15.75" x14ac:dyDescent="0.25">
      <c r="A679" s="13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</row>
    <row r="680" spans="1:68" ht="15.75" x14ac:dyDescent="0.25">
      <c r="A680" s="13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</row>
    <row r="681" spans="1:68" ht="15.75" x14ac:dyDescent="0.25">
      <c r="A681" s="13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</row>
    <row r="682" spans="1:68" ht="15.75" x14ac:dyDescent="0.25">
      <c r="A682" s="13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</row>
    <row r="683" spans="1:68" ht="15.75" x14ac:dyDescent="0.25">
      <c r="A683" s="13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</row>
    <row r="684" spans="1:68" ht="15.75" x14ac:dyDescent="0.25">
      <c r="A684" s="13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</row>
    <row r="685" spans="1:68" ht="15.75" x14ac:dyDescent="0.25">
      <c r="A685" s="13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</row>
    <row r="686" spans="1:68" ht="15.75" x14ac:dyDescent="0.25">
      <c r="A686" s="13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</row>
    <row r="687" spans="1:68" ht="15.75" x14ac:dyDescent="0.25">
      <c r="A687" s="13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</row>
    <row r="688" spans="1:68" ht="15.75" x14ac:dyDescent="0.25">
      <c r="A688" s="13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</row>
    <row r="689" spans="1:68" ht="15.75" x14ac:dyDescent="0.25">
      <c r="A689" s="13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</row>
    <row r="690" spans="1:68" ht="15.75" x14ac:dyDescent="0.25">
      <c r="A690" s="13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</row>
    <row r="691" spans="1:68" ht="15.75" x14ac:dyDescent="0.25">
      <c r="A691" s="13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</row>
    <row r="692" spans="1:68" ht="15.75" x14ac:dyDescent="0.25">
      <c r="A692" s="13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</row>
    <row r="693" spans="1:68" ht="15.75" x14ac:dyDescent="0.25">
      <c r="A693" s="13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</row>
    <row r="694" spans="1:68" ht="15.75" x14ac:dyDescent="0.25">
      <c r="A694" s="13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</row>
    <row r="695" spans="1:68" ht="15.75" x14ac:dyDescent="0.25">
      <c r="A695" s="13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</row>
    <row r="696" spans="1:68" ht="15.75" x14ac:dyDescent="0.25">
      <c r="A696" s="13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</row>
    <row r="697" spans="1:68" ht="15.75" x14ac:dyDescent="0.25">
      <c r="A697" s="13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</row>
    <row r="698" spans="1:68" ht="15.75" x14ac:dyDescent="0.25">
      <c r="A698" s="13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</row>
    <row r="699" spans="1:68" ht="15.75" x14ac:dyDescent="0.25">
      <c r="A699" s="13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</row>
    <row r="700" spans="1:68" ht="15.75" x14ac:dyDescent="0.25">
      <c r="A700" s="13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</row>
    <row r="701" spans="1:68" ht="15.75" x14ac:dyDescent="0.25">
      <c r="A701" s="13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</row>
    <row r="702" spans="1:68" ht="15.75" x14ac:dyDescent="0.25">
      <c r="A702" s="13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</row>
    <row r="703" spans="1:68" ht="15.75" x14ac:dyDescent="0.25">
      <c r="A703" s="13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</row>
    <row r="704" spans="1:68" ht="15.75" x14ac:dyDescent="0.25">
      <c r="A704" s="13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</row>
    <row r="705" spans="1:68" ht="15.75" x14ac:dyDescent="0.25">
      <c r="A705" s="13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</row>
    <row r="706" spans="1:68" ht="15.75" x14ac:dyDescent="0.25">
      <c r="A706" s="13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</row>
    <row r="707" spans="1:68" ht="15.75" x14ac:dyDescent="0.25">
      <c r="A707" s="13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</row>
    <row r="708" spans="1:68" ht="15.75" x14ac:dyDescent="0.25">
      <c r="A708" s="13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</row>
    <row r="709" spans="1:68" ht="15.75" x14ac:dyDescent="0.25">
      <c r="A709" s="13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</row>
    <row r="710" spans="1:68" ht="15.75" x14ac:dyDescent="0.25">
      <c r="A710" s="13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</row>
    <row r="711" spans="1:68" ht="15.75" x14ac:dyDescent="0.25">
      <c r="A711" s="13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</row>
    <row r="712" spans="1:68" ht="15.75" x14ac:dyDescent="0.25">
      <c r="A712" s="13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</row>
    <row r="713" spans="1:68" ht="15.75" x14ac:dyDescent="0.25">
      <c r="A713" s="13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</row>
    <row r="714" spans="1:68" ht="15.75" x14ac:dyDescent="0.25">
      <c r="A714" s="13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</row>
    <row r="715" spans="1:68" ht="15.75" x14ac:dyDescent="0.25">
      <c r="A715" s="13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</row>
    <row r="716" spans="1:68" ht="15.75" x14ac:dyDescent="0.25">
      <c r="A716" s="13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</row>
    <row r="717" spans="1:68" ht="15.75" x14ac:dyDescent="0.25">
      <c r="A717" s="13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</row>
    <row r="718" spans="1:68" ht="15.75" x14ac:dyDescent="0.25">
      <c r="A718" s="13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</row>
    <row r="719" spans="1:68" ht="15.75" x14ac:dyDescent="0.25">
      <c r="A719" s="13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</row>
    <row r="720" spans="1:68" ht="15.75" x14ac:dyDescent="0.25">
      <c r="A720" s="13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</row>
    <row r="721" spans="1:68" ht="15.75" x14ac:dyDescent="0.25">
      <c r="A721" s="13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</row>
    <row r="722" spans="1:68" ht="15.75" x14ac:dyDescent="0.25">
      <c r="A722" s="13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</row>
    <row r="723" spans="1:68" ht="15.75" x14ac:dyDescent="0.25">
      <c r="A723" s="13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</row>
    <row r="724" spans="1:68" ht="15.75" x14ac:dyDescent="0.25">
      <c r="A724" s="13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</row>
    <row r="725" spans="1:68" ht="15.75" x14ac:dyDescent="0.25">
      <c r="A725" s="13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</row>
    <row r="726" spans="1:68" ht="15.75" x14ac:dyDescent="0.25">
      <c r="A726" s="13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</row>
    <row r="727" spans="1:68" ht="15.75" x14ac:dyDescent="0.25">
      <c r="A727" s="13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</row>
    <row r="728" spans="1:68" ht="15.75" x14ac:dyDescent="0.25">
      <c r="A728" s="13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</row>
    <row r="729" spans="1:68" ht="15.75" x14ac:dyDescent="0.25">
      <c r="A729" s="13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</row>
    <row r="730" spans="1:68" ht="15.75" x14ac:dyDescent="0.25">
      <c r="A730" s="13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</row>
    <row r="731" spans="1:68" ht="15.75" x14ac:dyDescent="0.25">
      <c r="A731" s="13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</row>
    <row r="732" spans="1:68" ht="15.75" x14ac:dyDescent="0.25">
      <c r="A732" s="13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</row>
    <row r="733" spans="1:68" ht="15.75" x14ac:dyDescent="0.25">
      <c r="A733" s="13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</row>
    <row r="734" spans="1:68" ht="15.75" x14ac:dyDescent="0.25">
      <c r="A734" s="13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</row>
    <row r="735" spans="1:68" ht="15.75" x14ac:dyDescent="0.25">
      <c r="A735" s="13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</row>
    <row r="736" spans="1:68" ht="15.75" x14ac:dyDescent="0.25">
      <c r="A736" s="13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</row>
    <row r="737" spans="1:68" ht="15.75" x14ac:dyDescent="0.25">
      <c r="A737" s="13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</row>
    <row r="738" spans="1:68" ht="15.75" x14ac:dyDescent="0.25">
      <c r="A738" s="13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</row>
    <row r="739" spans="1:68" ht="15.75" x14ac:dyDescent="0.25">
      <c r="A739" s="13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</row>
    <row r="740" spans="1:68" ht="15.75" x14ac:dyDescent="0.25">
      <c r="A740" s="13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</row>
    <row r="741" spans="1:68" ht="15.75" x14ac:dyDescent="0.25">
      <c r="A741" s="13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</row>
    <row r="742" spans="1:68" ht="15.75" x14ac:dyDescent="0.25">
      <c r="A742" s="13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</row>
    <row r="743" spans="1:68" ht="15.75" x14ac:dyDescent="0.25">
      <c r="A743" s="13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</row>
    <row r="744" spans="1:68" ht="15.75" x14ac:dyDescent="0.25">
      <c r="A744" s="13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</row>
    <row r="745" spans="1:68" ht="15.75" x14ac:dyDescent="0.25">
      <c r="A745" s="13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</row>
    <row r="746" spans="1:68" ht="15.75" x14ac:dyDescent="0.25">
      <c r="A746" s="13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</row>
    <row r="747" spans="1:68" ht="15.75" x14ac:dyDescent="0.25">
      <c r="A747" s="13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</row>
    <row r="748" spans="1:68" ht="15.75" x14ac:dyDescent="0.25">
      <c r="A748" s="13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</row>
    <row r="749" spans="1:68" ht="15.75" x14ac:dyDescent="0.25">
      <c r="A749" s="13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</row>
    <row r="750" spans="1:68" ht="15.75" x14ac:dyDescent="0.25">
      <c r="A750" s="13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</row>
    <row r="751" spans="1:68" ht="15.75" x14ac:dyDescent="0.25">
      <c r="A751" s="13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</row>
    <row r="752" spans="1:68" ht="15.75" x14ac:dyDescent="0.25">
      <c r="A752" s="13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</row>
    <row r="753" spans="1:68" ht="15.75" x14ac:dyDescent="0.25">
      <c r="A753" s="13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</row>
    <row r="754" spans="1:68" ht="15.75" x14ac:dyDescent="0.25">
      <c r="A754" s="13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</row>
    <row r="755" spans="1:68" ht="15.75" x14ac:dyDescent="0.25">
      <c r="A755" s="13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</row>
    <row r="756" spans="1:68" ht="15.75" x14ac:dyDescent="0.25">
      <c r="A756" s="13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</row>
    <row r="757" spans="1:68" ht="15.75" x14ac:dyDescent="0.25">
      <c r="A757" s="13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</row>
    <row r="758" spans="1:68" ht="15.75" x14ac:dyDescent="0.25">
      <c r="A758" s="13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</row>
    <row r="759" spans="1:68" ht="15.75" x14ac:dyDescent="0.25">
      <c r="A759" s="13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</row>
    <row r="760" spans="1:68" ht="15.75" x14ac:dyDescent="0.25">
      <c r="A760" s="13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</row>
    <row r="761" spans="1:68" ht="15.75" x14ac:dyDescent="0.25">
      <c r="A761" s="13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</row>
    <row r="762" spans="1:68" ht="15.75" x14ac:dyDescent="0.25">
      <c r="A762" s="13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</row>
    <row r="763" spans="1:68" ht="15.75" x14ac:dyDescent="0.25">
      <c r="A763" s="13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</row>
    <row r="764" spans="1:68" ht="15.75" x14ac:dyDescent="0.25">
      <c r="A764" s="13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</row>
    <row r="765" spans="1:68" ht="15.75" x14ac:dyDescent="0.25">
      <c r="A765" s="13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</row>
    <row r="766" spans="1:68" ht="15.75" x14ac:dyDescent="0.25">
      <c r="A766" s="13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</row>
    <row r="767" spans="1:68" ht="15.75" x14ac:dyDescent="0.25">
      <c r="A767" s="13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</row>
    <row r="768" spans="1:68" ht="15.75" x14ac:dyDescent="0.25">
      <c r="A768" s="13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</row>
    <row r="769" spans="1:68" ht="15.75" x14ac:dyDescent="0.25">
      <c r="A769" s="13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</row>
    <row r="770" spans="1:68" ht="15.75" x14ac:dyDescent="0.25">
      <c r="A770" s="13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</row>
    <row r="771" spans="1:68" ht="15.75" x14ac:dyDescent="0.25">
      <c r="A771" s="13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</row>
    <row r="772" spans="1:68" ht="15.75" x14ac:dyDescent="0.25">
      <c r="A772" s="13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</row>
    <row r="773" spans="1:68" ht="15.75" x14ac:dyDescent="0.25">
      <c r="A773" s="13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</row>
    <row r="774" spans="1:68" ht="15.75" x14ac:dyDescent="0.25">
      <c r="A774" s="13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</row>
    <row r="775" spans="1:68" ht="15.75" x14ac:dyDescent="0.25">
      <c r="A775" s="13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</row>
    <row r="776" spans="1:68" ht="15.75" x14ac:dyDescent="0.25">
      <c r="A776" s="13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</row>
    <row r="777" spans="1:68" ht="15.75" x14ac:dyDescent="0.25">
      <c r="A777" s="13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</row>
    <row r="778" spans="1:68" ht="15.75" x14ac:dyDescent="0.25">
      <c r="A778" s="13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</row>
    <row r="779" spans="1:68" ht="15.75" x14ac:dyDescent="0.25">
      <c r="A779" s="13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</row>
    <row r="780" spans="1:68" ht="15.75" x14ac:dyDescent="0.25">
      <c r="A780" s="13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</row>
    <row r="781" spans="1:68" ht="15.75" x14ac:dyDescent="0.25">
      <c r="A781" s="13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</row>
    <row r="782" spans="1:68" ht="15.75" x14ac:dyDescent="0.25">
      <c r="A782" s="13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</row>
    <row r="783" spans="1:68" ht="15.75" x14ac:dyDescent="0.25">
      <c r="A783" s="13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</row>
    <row r="784" spans="1:68" ht="15.75" x14ac:dyDescent="0.25">
      <c r="A784" s="13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</row>
    <row r="785" spans="1:68" ht="15.75" x14ac:dyDescent="0.25">
      <c r="A785" s="13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</row>
    <row r="786" spans="1:68" ht="15.75" x14ac:dyDescent="0.25">
      <c r="A786" s="13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</row>
    <row r="787" spans="1:68" ht="15.75" x14ac:dyDescent="0.25">
      <c r="A787" s="13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</row>
    <row r="788" spans="1:68" ht="15.75" x14ac:dyDescent="0.25">
      <c r="A788" s="13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</row>
    <row r="789" spans="1:68" ht="15.75" x14ac:dyDescent="0.25">
      <c r="A789" s="13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</row>
    <row r="790" spans="1:68" ht="15.75" x14ac:dyDescent="0.25">
      <c r="A790" s="13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</row>
    <row r="791" spans="1:68" ht="15.75" x14ac:dyDescent="0.25">
      <c r="A791" s="13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</row>
    <row r="792" spans="1:68" ht="15.75" x14ac:dyDescent="0.25">
      <c r="A792" s="13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</row>
    <row r="793" spans="1:68" ht="15.75" x14ac:dyDescent="0.25">
      <c r="A793" s="13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</row>
    <row r="794" spans="1:68" ht="15.75" x14ac:dyDescent="0.25">
      <c r="A794" s="13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</row>
    <row r="795" spans="1:68" ht="15.75" x14ac:dyDescent="0.25">
      <c r="A795" s="13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</row>
    <row r="796" spans="1:68" ht="15.75" x14ac:dyDescent="0.25">
      <c r="A796" s="13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</row>
    <row r="797" spans="1:68" ht="15.75" x14ac:dyDescent="0.25">
      <c r="A797" s="13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</row>
    <row r="798" spans="1:68" ht="15.75" x14ac:dyDescent="0.25">
      <c r="A798" s="13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</row>
    <row r="799" spans="1:68" ht="15.75" x14ac:dyDescent="0.25">
      <c r="A799" s="13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</row>
    <row r="800" spans="1:68" ht="15.75" x14ac:dyDescent="0.25">
      <c r="A800" s="13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</row>
    <row r="801" spans="1:68" ht="15.75" x14ac:dyDescent="0.25">
      <c r="A801" s="13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</row>
    <row r="802" spans="1:68" ht="15.75" x14ac:dyDescent="0.25">
      <c r="A802" s="13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</row>
    <row r="803" spans="1:68" ht="15.75" x14ac:dyDescent="0.25">
      <c r="A803" s="13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</row>
    <row r="804" spans="1:68" ht="15.75" x14ac:dyDescent="0.25">
      <c r="A804" s="13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</row>
    <row r="805" spans="1:68" ht="15.75" x14ac:dyDescent="0.25">
      <c r="A805" s="13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</row>
    <row r="806" spans="1:68" ht="15.75" x14ac:dyDescent="0.25">
      <c r="A806" s="13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</row>
    <row r="807" spans="1:68" ht="15.75" x14ac:dyDescent="0.25">
      <c r="A807" s="13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</row>
    <row r="808" spans="1:68" ht="15.75" x14ac:dyDescent="0.25">
      <c r="A808" s="13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</row>
    <row r="809" spans="1:68" ht="15.75" x14ac:dyDescent="0.25">
      <c r="A809" s="13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</row>
    <row r="810" spans="1:68" ht="15.75" x14ac:dyDescent="0.25">
      <c r="A810" s="13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</row>
    <row r="811" spans="1:68" ht="15.75" x14ac:dyDescent="0.25">
      <c r="A811" s="13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</row>
    <row r="812" spans="1:68" ht="15.75" x14ac:dyDescent="0.25">
      <c r="A812" s="13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</row>
    <row r="813" spans="1:68" ht="15.75" x14ac:dyDescent="0.25">
      <c r="A813" s="13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</row>
    <row r="814" spans="1:68" ht="15.75" x14ac:dyDescent="0.25">
      <c r="A814" s="13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</row>
    <row r="815" spans="1:68" ht="15.75" x14ac:dyDescent="0.25">
      <c r="A815" s="13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</row>
    <row r="816" spans="1:68" ht="15.75" x14ac:dyDescent="0.25">
      <c r="A816" s="13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</row>
    <row r="817" spans="1:68" ht="15.75" x14ac:dyDescent="0.25">
      <c r="A817" s="13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</row>
    <row r="818" spans="1:68" ht="15.75" x14ac:dyDescent="0.25">
      <c r="A818" s="13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</row>
    <row r="819" spans="1:68" ht="15.75" x14ac:dyDescent="0.25">
      <c r="A819" s="13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</row>
    <row r="820" spans="1:68" ht="15.75" x14ac:dyDescent="0.25">
      <c r="A820" s="13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</row>
    <row r="821" spans="1:68" ht="15.75" x14ac:dyDescent="0.25">
      <c r="A821" s="13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</row>
    <row r="822" spans="1:68" ht="15.75" x14ac:dyDescent="0.25">
      <c r="A822" s="13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</row>
    <row r="823" spans="1:68" ht="15.75" x14ac:dyDescent="0.25">
      <c r="A823" s="13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  <c r="AB823" s="12"/>
      <c r="AC823" s="12"/>
      <c r="AD823" s="12"/>
      <c r="AE823" s="12"/>
      <c r="AF823" s="12"/>
      <c r="AG823" s="12"/>
      <c r="AH823" s="12"/>
      <c r="AI823" s="12"/>
      <c r="AJ823" s="12"/>
      <c r="AK823" s="12"/>
      <c r="AL823" s="12"/>
      <c r="AM823" s="12"/>
      <c r="AN823" s="12"/>
      <c r="AO823" s="12"/>
      <c r="AP823" s="12"/>
      <c r="AQ823" s="12"/>
      <c r="AR823" s="12"/>
      <c r="AS823" s="12"/>
      <c r="AT823" s="12"/>
      <c r="AU823" s="12"/>
      <c r="AV823" s="12"/>
      <c r="AW823" s="12"/>
      <c r="AX823" s="12"/>
      <c r="AY823" s="12"/>
      <c r="AZ823" s="12"/>
      <c r="BA823" s="12"/>
      <c r="BB823" s="12"/>
      <c r="BC823" s="12"/>
      <c r="BD823" s="12"/>
      <c r="BE823" s="12"/>
      <c r="BF823" s="12"/>
      <c r="BG823" s="12"/>
      <c r="BH823" s="12"/>
      <c r="BI823" s="12"/>
      <c r="BJ823" s="12"/>
      <c r="BK823" s="12"/>
      <c r="BL823" s="12"/>
      <c r="BM823" s="12"/>
      <c r="BN823" s="12"/>
      <c r="BO823" s="12"/>
      <c r="BP823" s="12"/>
    </row>
    <row r="824" spans="1:68" ht="15.75" x14ac:dyDescent="0.25">
      <c r="A824" s="13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  <c r="AB824" s="12"/>
      <c r="AC824" s="12"/>
      <c r="AD824" s="12"/>
      <c r="AE824" s="12"/>
      <c r="AF824" s="12"/>
      <c r="AG824" s="12"/>
      <c r="AH824" s="12"/>
      <c r="AI824" s="12"/>
      <c r="AJ824" s="12"/>
      <c r="AK824" s="12"/>
      <c r="AL824" s="12"/>
      <c r="AM824" s="12"/>
      <c r="AN824" s="12"/>
      <c r="AO824" s="12"/>
      <c r="AP824" s="12"/>
      <c r="AQ824" s="12"/>
      <c r="AR824" s="12"/>
      <c r="AS824" s="12"/>
      <c r="AT824" s="12"/>
      <c r="AU824" s="12"/>
      <c r="AV824" s="12"/>
      <c r="AW824" s="12"/>
      <c r="AX824" s="12"/>
      <c r="AY824" s="12"/>
      <c r="AZ824" s="12"/>
      <c r="BA824" s="12"/>
      <c r="BB824" s="12"/>
      <c r="BC824" s="12"/>
      <c r="BD824" s="12"/>
      <c r="BE824" s="12"/>
      <c r="BF824" s="12"/>
      <c r="BG824" s="12"/>
      <c r="BH824" s="12"/>
      <c r="BI824" s="12"/>
      <c r="BJ824" s="12"/>
      <c r="BK824" s="12"/>
      <c r="BL824" s="12"/>
      <c r="BM824" s="12"/>
      <c r="BN824" s="12"/>
      <c r="BO824" s="12"/>
      <c r="BP824" s="12"/>
    </row>
    <row r="825" spans="1:68" ht="15.75" x14ac:dyDescent="0.25">
      <c r="A825" s="13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2"/>
      <c r="AV825" s="12"/>
      <c r="AW825" s="12"/>
      <c r="AX825" s="12"/>
      <c r="AY825" s="12"/>
      <c r="AZ825" s="12"/>
      <c r="BA825" s="12"/>
      <c r="BB825" s="12"/>
      <c r="BC825" s="12"/>
      <c r="BD825" s="12"/>
      <c r="BE825" s="12"/>
      <c r="BF825" s="12"/>
      <c r="BG825" s="12"/>
      <c r="BH825" s="12"/>
      <c r="BI825" s="12"/>
      <c r="BJ825" s="12"/>
      <c r="BK825" s="12"/>
      <c r="BL825" s="12"/>
      <c r="BM825" s="12"/>
      <c r="BN825" s="12"/>
      <c r="BO825" s="12"/>
      <c r="BP825" s="12"/>
    </row>
    <row r="826" spans="1:68" ht="15.75" x14ac:dyDescent="0.25">
      <c r="A826" s="13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2"/>
      <c r="AV826" s="12"/>
      <c r="AW826" s="12"/>
      <c r="AX826" s="12"/>
      <c r="AY826" s="12"/>
      <c r="AZ826" s="12"/>
      <c r="BA826" s="12"/>
      <c r="BB826" s="12"/>
      <c r="BC826" s="12"/>
      <c r="BD826" s="12"/>
      <c r="BE826" s="12"/>
      <c r="BF826" s="12"/>
      <c r="BG826" s="12"/>
      <c r="BH826" s="12"/>
      <c r="BI826" s="12"/>
      <c r="BJ826" s="12"/>
      <c r="BK826" s="12"/>
      <c r="BL826" s="12"/>
      <c r="BM826" s="12"/>
      <c r="BN826" s="12"/>
      <c r="BO826" s="12"/>
      <c r="BP826" s="12"/>
    </row>
    <row r="827" spans="1:68" ht="15.75" x14ac:dyDescent="0.25">
      <c r="A827" s="13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2"/>
      <c r="AV827" s="12"/>
      <c r="AW827" s="12"/>
      <c r="AX827" s="12"/>
      <c r="AY827" s="12"/>
      <c r="AZ827" s="12"/>
      <c r="BA827" s="12"/>
      <c r="BB827" s="12"/>
      <c r="BC827" s="12"/>
      <c r="BD827" s="12"/>
      <c r="BE827" s="12"/>
      <c r="BF827" s="12"/>
      <c r="BG827" s="12"/>
      <c r="BH827" s="12"/>
      <c r="BI827" s="12"/>
      <c r="BJ827" s="12"/>
      <c r="BK827" s="12"/>
      <c r="BL827" s="12"/>
      <c r="BM827" s="12"/>
      <c r="BN827" s="12"/>
      <c r="BO827" s="12"/>
      <c r="BP827" s="12"/>
    </row>
    <row r="828" spans="1:68" ht="15.75" x14ac:dyDescent="0.25">
      <c r="A828" s="13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2"/>
      <c r="AV828" s="12"/>
      <c r="AW828" s="12"/>
      <c r="AX828" s="12"/>
      <c r="AY828" s="12"/>
      <c r="AZ828" s="12"/>
      <c r="BA828" s="12"/>
      <c r="BB828" s="12"/>
      <c r="BC828" s="12"/>
      <c r="BD828" s="12"/>
      <c r="BE828" s="12"/>
      <c r="BF828" s="12"/>
      <c r="BG828" s="12"/>
      <c r="BH828" s="12"/>
      <c r="BI828" s="12"/>
      <c r="BJ828" s="12"/>
      <c r="BK828" s="12"/>
      <c r="BL828" s="12"/>
      <c r="BM828" s="12"/>
      <c r="BN828" s="12"/>
      <c r="BO828" s="12"/>
      <c r="BP828" s="12"/>
    </row>
    <row r="829" spans="1:68" ht="15.75" x14ac:dyDescent="0.25">
      <c r="A829" s="13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2"/>
      <c r="AV829" s="12"/>
      <c r="AW829" s="12"/>
      <c r="AX829" s="12"/>
      <c r="AY829" s="12"/>
      <c r="AZ829" s="12"/>
      <c r="BA829" s="12"/>
      <c r="BB829" s="12"/>
      <c r="BC829" s="12"/>
      <c r="BD829" s="12"/>
      <c r="BE829" s="12"/>
      <c r="BF829" s="12"/>
      <c r="BG829" s="12"/>
      <c r="BH829" s="12"/>
      <c r="BI829" s="12"/>
      <c r="BJ829" s="12"/>
      <c r="BK829" s="12"/>
      <c r="BL829" s="12"/>
      <c r="BM829" s="12"/>
      <c r="BN829" s="12"/>
      <c r="BO829" s="12"/>
      <c r="BP829" s="12"/>
    </row>
    <row r="830" spans="1:68" ht="15.75" x14ac:dyDescent="0.25">
      <c r="A830" s="13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2"/>
      <c r="AV830" s="12"/>
      <c r="AW830" s="12"/>
      <c r="AX830" s="12"/>
      <c r="AY830" s="12"/>
      <c r="AZ830" s="12"/>
      <c r="BA830" s="12"/>
      <c r="BB830" s="12"/>
      <c r="BC830" s="12"/>
      <c r="BD830" s="12"/>
      <c r="BE830" s="12"/>
      <c r="BF830" s="12"/>
      <c r="BG830" s="12"/>
      <c r="BH830" s="12"/>
      <c r="BI830" s="12"/>
      <c r="BJ830" s="12"/>
      <c r="BK830" s="12"/>
      <c r="BL830" s="12"/>
      <c r="BM830" s="12"/>
      <c r="BN830" s="12"/>
      <c r="BO830" s="12"/>
      <c r="BP830" s="12"/>
    </row>
    <row r="831" spans="1:68" ht="15.75" x14ac:dyDescent="0.25">
      <c r="A831" s="13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2"/>
      <c r="AV831" s="12"/>
      <c r="AW831" s="12"/>
      <c r="AX831" s="12"/>
      <c r="AY831" s="12"/>
      <c r="AZ831" s="12"/>
      <c r="BA831" s="12"/>
      <c r="BB831" s="12"/>
      <c r="BC831" s="12"/>
      <c r="BD831" s="12"/>
      <c r="BE831" s="12"/>
      <c r="BF831" s="12"/>
      <c r="BG831" s="12"/>
      <c r="BH831" s="12"/>
      <c r="BI831" s="12"/>
      <c r="BJ831" s="12"/>
      <c r="BK831" s="12"/>
      <c r="BL831" s="12"/>
      <c r="BM831" s="12"/>
      <c r="BN831" s="12"/>
      <c r="BO831" s="12"/>
      <c r="BP831" s="12"/>
    </row>
    <row r="832" spans="1:68" ht="15.75" x14ac:dyDescent="0.25">
      <c r="A832" s="13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2"/>
      <c r="AV832" s="12"/>
      <c r="AW832" s="12"/>
      <c r="AX832" s="12"/>
      <c r="AY832" s="12"/>
      <c r="AZ832" s="12"/>
      <c r="BA832" s="12"/>
      <c r="BB832" s="12"/>
      <c r="BC832" s="12"/>
      <c r="BD832" s="12"/>
      <c r="BE832" s="12"/>
      <c r="BF832" s="12"/>
      <c r="BG832" s="12"/>
      <c r="BH832" s="12"/>
      <c r="BI832" s="12"/>
      <c r="BJ832" s="12"/>
      <c r="BK832" s="12"/>
      <c r="BL832" s="12"/>
      <c r="BM832" s="12"/>
      <c r="BN832" s="12"/>
      <c r="BO832" s="12"/>
      <c r="BP832" s="12"/>
    </row>
    <row r="833" spans="1:68" ht="15.75" x14ac:dyDescent="0.25">
      <c r="A833" s="13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2"/>
      <c r="AV833" s="12"/>
      <c r="AW833" s="12"/>
      <c r="AX833" s="12"/>
      <c r="AY833" s="12"/>
      <c r="AZ833" s="12"/>
      <c r="BA833" s="12"/>
      <c r="BB833" s="12"/>
      <c r="BC833" s="12"/>
      <c r="BD833" s="12"/>
      <c r="BE833" s="12"/>
      <c r="BF833" s="12"/>
      <c r="BG833" s="12"/>
      <c r="BH833" s="12"/>
      <c r="BI833" s="12"/>
      <c r="BJ833" s="12"/>
      <c r="BK833" s="12"/>
      <c r="BL833" s="12"/>
      <c r="BM833" s="12"/>
      <c r="BN833" s="12"/>
      <c r="BO833" s="12"/>
      <c r="BP833" s="12"/>
    </row>
    <row r="834" spans="1:68" ht="15.75" x14ac:dyDescent="0.25">
      <c r="A834" s="13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2"/>
      <c r="AV834" s="12"/>
      <c r="AW834" s="12"/>
      <c r="AX834" s="12"/>
      <c r="AY834" s="12"/>
      <c r="AZ834" s="12"/>
      <c r="BA834" s="12"/>
      <c r="BB834" s="12"/>
      <c r="BC834" s="12"/>
      <c r="BD834" s="12"/>
      <c r="BE834" s="12"/>
      <c r="BF834" s="12"/>
      <c r="BG834" s="12"/>
      <c r="BH834" s="12"/>
      <c r="BI834" s="12"/>
      <c r="BJ834" s="12"/>
      <c r="BK834" s="12"/>
      <c r="BL834" s="12"/>
      <c r="BM834" s="12"/>
      <c r="BN834" s="12"/>
      <c r="BO834" s="12"/>
      <c r="BP834" s="12"/>
    </row>
    <row r="835" spans="1:68" ht="15.75" x14ac:dyDescent="0.25">
      <c r="A835" s="13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2"/>
      <c r="AV835" s="12"/>
      <c r="AW835" s="12"/>
      <c r="AX835" s="12"/>
      <c r="AY835" s="12"/>
      <c r="AZ835" s="12"/>
      <c r="BA835" s="12"/>
      <c r="BB835" s="12"/>
      <c r="BC835" s="12"/>
      <c r="BD835" s="12"/>
      <c r="BE835" s="12"/>
      <c r="BF835" s="12"/>
      <c r="BG835" s="12"/>
      <c r="BH835" s="12"/>
      <c r="BI835" s="12"/>
      <c r="BJ835" s="12"/>
      <c r="BK835" s="12"/>
      <c r="BL835" s="12"/>
      <c r="BM835" s="12"/>
      <c r="BN835" s="12"/>
      <c r="BO835" s="12"/>
      <c r="BP835" s="12"/>
    </row>
    <row r="836" spans="1:68" ht="15.75" x14ac:dyDescent="0.25">
      <c r="A836" s="13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2"/>
      <c r="AV836" s="12"/>
      <c r="AW836" s="12"/>
      <c r="AX836" s="12"/>
      <c r="AY836" s="12"/>
      <c r="AZ836" s="12"/>
      <c r="BA836" s="12"/>
      <c r="BB836" s="12"/>
      <c r="BC836" s="12"/>
      <c r="BD836" s="12"/>
      <c r="BE836" s="12"/>
      <c r="BF836" s="12"/>
      <c r="BG836" s="12"/>
      <c r="BH836" s="12"/>
      <c r="BI836" s="12"/>
      <c r="BJ836" s="12"/>
      <c r="BK836" s="12"/>
      <c r="BL836" s="12"/>
      <c r="BM836" s="12"/>
      <c r="BN836" s="12"/>
      <c r="BO836" s="12"/>
      <c r="BP836" s="12"/>
    </row>
    <row r="837" spans="1:68" ht="15.75" x14ac:dyDescent="0.25">
      <c r="A837" s="13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2"/>
      <c r="AV837" s="12"/>
      <c r="AW837" s="12"/>
      <c r="AX837" s="12"/>
      <c r="AY837" s="12"/>
      <c r="AZ837" s="12"/>
      <c r="BA837" s="12"/>
      <c r="BB837" s="12"/>
      <c r="BC837" s="12"/>
      <c r="BD837" s="12"/>
      <c r="BE837" s="12"/>
      <c r="BF837" s="12"/>
      <c r="BG837" s="12"/>
      <c r="BH837" s="12"/>
      <c r="BI837" s="12"/>
      <c r="BJ837" s="12"/>
      <c r="BK837" s="12"/>
      <c r="BL837" s="12"/>
      <c r="BM837" s="12"/>
      <c r="BN837" s="12"/>
      <c r="BO837" s="12"/>
      <c r="BP837" s="12"/>
    </row>
    <row r="838" spans="1:68" ht="15.75" x14ac:dyDescent="0.25">
      <c r="A838" s="13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2"/>
      <c r="AV838" s="12"/>
      <c r="AW838" s="12"/>
      <c r="AX838" s="12"/>
      <c r="AY838" s="12"/>
      <c r="AZ838" s="12"/>
      <c r="BA838" s="12"/>
      <c r="BB838" s="12"/>
      <c r="BC838" s="12"/>
      <c r="BD838" s="12"/>
      <c r="BE838" s="12"/>
      <c r="BF838" s="12"/>
      <c r="BG838" s="12"/>
      <c r="BH838" s="12"/>
      <c r="BI838" s="12"/>
      <c r="BJ838" s="12"/>
      <c r="BK838" s="12"/>
      <c r="BL838" s="12"/>
      <c r="BM838" s="12"/>
      <c r="BN838" s="12"/>
      <c r="BO838" s="12"/>
      <c r="BP838" s="12"/>
    </row>
    <row r="839" spans="1:68" ht="15.75" x14ac:dyDescent="0.25">
      <c r="A839" s="13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2"/>
      <c r="AV839" s="12"/>
      <c r="AW839" s="12"/>
      <c r="AX839" s="12"/>
      <c r="AY839" s="12"/>
      <c r="AZ839" s="12"/>
      <c r="BA839" s="12"/>
      <c r="BB839" s="12"/>
      <c r="BC839" s="12"/>
      <c r="BD839" s="12"/>
      <c r="BE839" s="12"/>
      <c r="BF839" s="12"/>
      <c r="BG839" s="12"/>
      <c r="BH839" s="12"/>
      <c r="BI839" s="12"/>
      <c r="BJ839" s="12"/>
      <c r="BK839" s="12"/>
      <c r="BL839" s="12"/>
      <c r="BM839" s="12"/>
      <c r="BN839" s="12"/>
      <c r="BO839" s="12"/>
      <c r="BP839" s="12"/>
    </row>
    <row r="840" spans="1:68" ht="15.75" x14ac:dyDescent="0.25">
      <c r="A840" s="13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2"/>
      <c r="AV840" s="12"/>
      <c r="AW840" s="12"/>
      <c r="AX840" s="12"/>
      <c r="AY840" s="12"/>
      <c r="AZ840" s="12"/>
      <c r="BA840" s="12"/>
      <c r="BB840" s="12"/>
      <c r="BC840" s="12"/>
      <c r="BD840" s="12"/>
      <c r="BE840" s="12"/>
      <c r="BF840" s="12"/>
      <c r="BG840" s="12"/>
      <c r="BH840" s="12"/>
      <c r="BI840" s="12"/>
      <c r="BJ840" s="12"/>
      <c r="BK840" s="12"/>
      <c r="BL840" s="12"/>
      <c r="BM840" s="12"/>
      <c r="BN840" s="12"/>
      <c r="BO840" s="12"/>
      <c r="BP840" s="12"/>
    </row>
    <row r="841" spans="1:68" ht="15.75" x14ac:dyDescent="0.25">
      <c r="A841" s="13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2"/>
      <c r="AV841" s="12"/>
      <c r="AW841" s="12"/>
      <c r="AX841" s="12"/>
      <c r="AY841" s="12"/>
      <c r="AZ841" s="12"/>
      <c r="BA841" s="12"/>
      <c r="BB841" s="12"/>
      <c r="BC841" s="12"/>
      <c r="BD841" s="12"/>
      <c r="BE841" s="12"/>
      <c r="BF841" s="12"/>
      <c r="BG841" s="12"/>
      <c r="BH841" s="12"/>
      <c r="BI841" s="12"/>
      <c r="BJ841" s="12"/>
      <c r="BK841" s="12"/>
      <c r="BL841" s="12"/>
      <c r="BM841" s="12"/>
      <c r="BN841" s="12"/>
      <c r="BO841" s="12"/>
      <c r="BP841" s="12"/>
    </row>
    <row r="842" spans="1:68" ht="15.75" x14ac:dyDescent="0.25">
      <c r="A842" s="13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2"/>
      <c r="AV842" s="12"/>
      <c r="AW842" s="12"/>
      <c r="AX842" s="12"/>
      <c r="AY842" s="12"/>
      <c r="AZ842" s="12"/>
      <c r="BA842" s="12"/>
      <c r="BB842" s="12"/>
      <c r="BC842" s="12"/>
      <c r="BD842" s="12"/>
      <c r="BE842" s="12"/>
      <c r="BF842" s="12"/>
      <c r="BG842" s="12"/>
      <c r="BH842" s="12"/>
      <c r="BI842" s="12"/>
      <c r="BJ842" s="12"/>
      <c r="BK842" s="12"/>
      <c r="BL842" s="12"/>
      <c r="BM842" s="12"/>
      <c r="BN842" s="12"/>
      <c r="BO842" s="12"/>
      <c r="BP842" s="12"/>
    </row>
    <row r="843" spans="1:68" ht="15.75" x14ac:dyDescent="0.25">
      <c r="A843" s="13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2"/>
      <c r="AV843" s="12"/>
      <c r="AW843" s="12"/>
      <c r="AX843" s="12"/>
      <c r="AY843" s="12"/>
      <c r="AZ843" s="12"/>
      <c r="BA843" s="12"/>
      <c r="BB843" s="12"/>
      <c r="BC843" s="12"/>
      <c r="BD843" s="12"/>
      <c r="BE843" s="12"/>
      <c r="BF843" s="12"/>
      <c r="BG843" s="12"/>
      <c r="BH843" s="12"/>
      <c r="BI843" s="12"/>
      <c r="BJ843" s="12"/>
      <c r="BK843" s="12"/>
      <c r="BL843" s="12"/>
      <c r="BM843" s="12"/>
      <c r="BN843" s="12"/>
      <c r="BO843" s="12"/>
      <c r="BP843" s="12"/>
    </row>
    <row r="844" spans="1:68" ht="15.75" x14ac:dyDescent="0.25">
      <c r="A844" s="13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2"/>
      <c r="AV844" s="12"/>
      <c r="AW844" s="12"/>
      <c r="AX844" s="12"/>
      <c r="AY844" s="12"/>
      <c r="AZ844" s="12"/>
      <c r="BA844" s="12"/>
      <c r="BB844" s="12"/>
      <c r="BC844" s="12"/>
      <c r="BD844" s="12"/>
      <c r="BE844" s="12"/>
      <c r="BF844" s="12"/>
      <c r="BG844" s="12"/>
      <c r="BH844" s="12"/>
      <c r="BI844" s="12"/>
      <c r="BJ844" s="12"/>
      <c r="BK844" s="12"/>
      <c r="BL844" s="12"/>
      <c r="BM844" s="12"/>
      <c r="BN844" s="12"/>
      <c r="BO844" s="12"/>
      <c r="BP844" s="12"/>
    </row>
    <row r="845" spans="1:68" ht="15.75" x14ac:dyDescent="0.25">
      <c r="A845" s="13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2"/>
      <c r="AV845" s="12"/>
      <c r="AW845" s="12"/>
      <c r="AX845" s="12"/>
      <c r="AY845" s="12"/>
      <c r="AZ845" s="12"/>
      <c r="BA845" s="12"/>
      <c r="BB845" s="12"/>
      <c r="BC845" s="12"/>
      <c r="BD845" s="12"/>
      <c r="BE845" s="12"/>
      <c r="BF845" s="12"/>
      <c r="BG845" s="12"/>
      <c r="BH845" s="12"/>
      <c r="BI845" s="12"/>
      <c r="BJ845" s="12"/>
      <c r="BK845" s="12"/>
      <c r="BL845" s="12"/>
      <c r="BM845" s="12"/>
      <c r="BN845" s="12"/>
      <c r="BO845" s="12"/>
      <c r="BP845" s="12"/>
    </row>
    <row r="846" spans="1:68" ht="15.75" x14ac:dyDescent="0.25">
      <c r="A846" s="13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2"/>
      <c r="AV846" s="12"/>
      <c r="AW846" s="12"/>
      <c r="AX846" s="12"/>
      <c r="AY846" s="12"/>
      <c r="AZ846" s="12"/>
      <c r="BA846" s="12"/>
      <c r="BB846" s="12"/>
      <c r="BC846" s="12"/>
      <c r="BD846" s="12"/>
      <c r="BE846" s="12"/>
      <c r="BF846" s="12"/>
      <c r="BG846" s="12"/>
      <c r="BH846" s="12"/>
      <c r="BI846" s="12"/>
      <c r="BJ846" s="12"/>
      <c r="BK846" s="12"/>
      <c r="BL846" s="12"/>
      <c r="BM846" s="12"/>
      <c r="BN846" s="12"/>
      <c r="BO846" s="12"/>
      <c r="BP846" s="12"/>
    </row>
    <row r="847" spans="1:68" ht="15.75" x14ac:dyDescent="0.25">
      <c r="A847" s="13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2"/>
      <c r="AV847" s="12"/>
      <c r="AW847" s="12"/>
      <c r="AX847" s="12"/>
      <c r="AY847" s="12"/>
      <c r="AZ847" s="12"/>
      <c r="BA847" s="12"/>
      <c r="BB847" s="12"/>
      <c r="BC847" s="12"/>
      <c r="BD847" s="12"/>
      <c r="BE847" s="12"/>
      <c r="BF847" s="12"/>
      <c r="BG847" s="12"/>
      <c r="BH847" s="12"/>
      <c r="BI847" s="12"/>
      <c r="BJ847" s="12"/>
      <c r="BK847" s="12"/>
      <c r="BL847" s="12"/>
      <c r="BM847" s="12"/>
      <c r="BN847" s="12"/>
      <c r="BO847" s="12"/>
      <c r="BP847" s="12"/>
    </row>
    <row r="848" spans="1:68" ht="15.75" x14ac:dyDescent="0.25">
      <c r="A848" s="13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2"/>
      <c r="AV848" s="12"/>
      <c r="AW848" s="12"/>
      <c r="AX848" s="12"/>
      <c r="AY848" s="12"/>
      <c r="AZ848" s="12"/>
      <c r="BA848" s="12"/>
      <c r="BB848" s="12"/>
      <c r="BC848" s="12"/>
      <c r="BD848" s="12"/>
      <c r="BE848" s="12"/>
      <c r="BF848" s="12"/>
      <c r="BG848" s="12"/>
      <c r="BH848" s="12"/>
      <c r="BI848" s="12"/>
      <c r="BJ848" s="12"/>
      <c r="BK848" s="12"/>
      <c r="BL848" s="12"/>
      <c r="BM848" s="12"/>
      <c r="BN848" s="12"/>
      <c r="BO848" s="12"/>
      <c r="BP848" s="12"/>
    </row>
    <row r="849" spans="1:68" ht="15.75" x14ac:dyDescent="0.25">
      <c r="A849" s="13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2"/>
      <c r="AV849" s="12"/>
      <c r="AW849" s="12"/>
      <c r="AX849" s="12"/>
      <c r="AY849" s="12"/>
      <c r="AZ849" s="12"/>
      <c r="BA849" s="12"/>
      <c r="BB849" s="12"/>
      <c r="BC849" s="12"/>
      <c r="BD849" s="12"/>
      <c r="BE849" s="12"/>
      <c r="BF849" s="12"/>
      <c r="BG849" s="12"/>
      <c r="BH849" s="12"/>
      <c r="BI849" s="12"/>
      <c r="BJ849" s="12"/>
      <c r="BK849" s="12"/>
      <c r="BL849" s="12"/>
      <c r="BM849" s="12"/>
      <c r="BN849" s="12"/>
      <c r="BO849" s="12"/>
      <c r="BP849" s="12"/>
    </row>
    <row r="850" spans="1:68" ht="15.75" x14ac:dyDescent="0.25">
      <c r="A850" s="13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2"/>
      <c r="AV850" s="12"/>
      <c r="AW850" s="12"/>
      <c r="AX850" s="12"/>
      <c r="AY850" s="12"/>
      <c r="AZ850" s="12"/>
      <c r="BA850" s="12"/>
      <c r="BB850" s="12"/>
      <c r="BC850" s="12"/>
      <c r="BD850" s="12"/>
      <c r="BE850" s="12"/>
      <c r="BF850" s="12"/>
      <c r="BG850" s="12"/>
      <c r="BH850" s="12"/>
      <c r="BI850" s="12"/>
      <c r="BJ850" s="12"/>
      <c r="BK850" s="12"/>
      <c r="BL850" s="12"/>
      <c r="BM850" s="12"/>
      <c r="BN850" s="12"/>
      <c r="BO850" s="12"/>
      <c r="BP850" s="12"/>
    </row>
    <row r="851" spans="1:68" ht="15.75" x14ac:dyDescent="0.25">
      <c r="A851" s="13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2"/>
      <c r="AV851" s="12"/>
      <c r="AW851" s="12"/>
      <c r="AX851" s="12"/>
      <c r="AY851" s="12"/>
      <c r="AZ851" s="12"/>
      <c r="BA851" s="12"/>
      <c r="BB851" s="12"/>
      <c r="BC851" s="12"/>
      <c r="BD851" s="12"/>
      <c r="BE851" s="12"/>
      <c r="BF851" s="12"/>
      <c r="BG851" s="12"/>
      <c r="BH851" s="12"/>
      <c r="BI851" s="12"/>
      <c r="BJ851" s="12"/>
      <c r="BK851" s="12"/>
      <c r="BL851" s="12"/>
      <c r="BM851" s="12"/>
      <c r="BN851" s="12"/>
      <c r="BO851" s="12"/>
      <c r="BP851" s="12"/>
    </row>
    <row r="852" spans="1:68" ht="15.75" x14ac:dyDescent="0.25">
      <c r="A852" s="13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2"/>
      <c r="AV852" s="12"/>
      <c r="AW852" s="12"/>
      <c r="AX852" s="12"/>
      <c r="AY852" s="12"/>
      <c r="AZ852" s="12"/>
      <c r="BA852" s="12"/>
      <c r="BB852" s="12"/>
      <c r="BC852" s="12"/>
      <c r="BD852" s="12"/>
      <c r="BE852" s="12"/>
      <c r="BF852" s="12"/>
      <c r="BG852" s="12"/>
      <c r="BH852" s="12"/>
      <c r="BI852" s="12"/>
      <c r="BJ852" s="12"/>
      <c r="BK852" s="12"/>
      <c r="BL852" s="12"/>
      <c r="BM852" s="12"/>
      <c r="BN852" s="12"/>
      <c r="BO852" s="12"/>
      <c r="BP852" s="12"/>
    </row>
    <row r="853" spans="1:68" ht="15.75" x14ac:dyDescent="0.25">
      <c r="A853" s="13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2"/>
      <c r="AV853" s="12"/>
      <c r="AW853" s="12"/>
      <c r="AX853" s="12"/>
      <c r="AY853" s="12"/>
      <c r="AZ853" s="12"/>
      <c r="BA853" s="12"/>
      <c r="BB853" s="12"/>
      <c r="BC853" s="12"/>
      <c r="BD853" s="12"/>
      <c r="BE853" s="12"/>
      <c r="BF853" s="12"/>
      <c r="BG853" s="12"/>
      <c r="BH853" s="12"/>
      <c r="BI853" s="12"/>
      <c r="BJ853" s="12"/>
      <c r="BK853" s="12"/>
      <c r="BL853" s="12"/>
      <c r="BM853" s="12"/>
      <c r="BN853" s="12"/>
      <c r="BO853" s="12"/>
      <c r="BP853" s="12"/>
    </row>
    <row r="854" spans="1:68" ht="15.75" x14ac:dyDescent="0.25">
      <c r="A854" s="13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2"/>
      <c r="AV854" s="12"/>
      <c r="AW854" s="12"/>
      <c r="AX854" s="12"/>
      <c r="AY854" s="12"/>
      <c r="AZ854" s="12"/>
      <c r="BA854" s="12"/>
      <c r="BB854" s="12"/>
      <c r="BC854" s="12"/>
      <c r="BD854" s="12"/>
      <c r="BE854" s="12"/>
      <c r="BF854" s="12"/>
      <c r="BG854" s="12"/>
      <c r="BH854" s="12"/>
      <c r="BI854" s="12"/>
      <c r="BJ854" s="12"/>
      <c r="BK854" s="12"/>
      <c r="BL854" s="12"/>
      <c r="BM854" s="12"/>
      <c r="BN854" s="12"/>
      <c r="BO854" s="12"/>
      <c r="BP854" s="12"/>
    </row>
    <row r="855" spans="1:68" ht="15.75" x14ac:dyDescent="0.25">
      <c r="A855" s="13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  <c r="AB855" s="12"/>
      <c r="AC855" s="12"/>
      <c r="AD855" s="12"/>
      <c r="AE855" s="12"/>
      <c r="AF855" s="12"/>
      <c r="AG855" s="12"/>
      <c r="AH855" s="12"/>
      <c r="AI855" s="12"/>
      <c r="AJ855" s="12"/>
      <c r="AK855" s="12"/>
      <c r="AL855" s="12"/>
      <c r="AM855" s="12"/>
      <c r="AN855" s="12"/>
      <c r="AO855" s="12"/>
      <c r="AP855" s="12"/>
      <c r="AQ855" s="12"/>
      <c r="AR855" s="12"/>
      <c r="AS855" s="12"/>
      <c r="AT855" s="12"/>
      <c r="AU855" s="12"/>
      <c r="AV855" s="12"/>
      <c r="AW855" s="12"/>
      <c r="AX855" s="12"/>
      <c r="AY855" s="12"/>
      <c r="AZ855" s="12"/>
      <c r="BA855" s="12"/>
      <c r="BB855" s="12"/>
      <c r="BC855" s="12"/>
      <c r="BD855" s="12"/>
      <c r="BE855" s="12"/>
      <c r="BF855" s="12"/>
      <c r="BG855" s="12"/>
      <c r="BH855" s="12"/>
      <c r="BI855" s="12"/>
      <c r="BJ855" s="12"/>
      <c r="BK855" s="12"/>
      <c r="BL855" s="12"/>
      <c r="BM855" s="12"/>
      <c r="BN855" s="12"/>
      <c r="BO855" s="12"/>
      <c r="BP855" s="12"/>
    </row>
    <row r="856" spans="1:68" ht="15.75" x14ac:dyDescent="0.25">
      <c r="A856" s="13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  <c r="AB856" s="12"/>
      <c r="AC856" s="12"/>
      <c r="AD856" s="12"/>
      <c r="AE856" s="12"/>
      <c r="AF856" s="12"/>
      <c r="AG856" s="12"/>
      <c r="AH856" s="12"/>
      <c r="AI856" s="12"/>
      <c r="AJ856" s="12"/>
      <c r="AK856" s="12"/>
      <c r="AL856" s="12"/>
      <c r="AM856" s="12"/>
      <c r="AN856" s="12"/>
      <c r="AO856" s="12"/>
      <c r="AP856" s="12"/>
      <c r="AQ856" s="12"/>
      <c r="AR856" s="12"/>
      <c r="AS856" s="12"/>
      <c r="AT856" s="12"/>
      <c r="AU856" s="12"/>
      <c r="AV856" s="12"/>
      <c r="AW856" s="12"/>
      <c r="AX856" s="12"/>
      <c r="AY856" s="12"/>
      <c r="AZ856" s="12"/>
      <c r="BA856" s="12"/>
      <c r="BB856" s="12"/>
      <c r="BC856" s="12"/>
      <c r="BD856" s="12"/>
      <c r="BE856" s="12"/>
      <c r="BF856" s="12"/>
      <c r="BG856" s="12"/>
      <c r="BH856" s="12"/>
      <c r="BI856" s="12"/>
      <c r="BJ856" s="12"/>
      <c r="BK856" s="12"/>
      <c r="BL856" s="12"/>
      <c r="BM856" s="12"/>
      <c r="BN856" s="12"/>
      <c r="BO856" s="12"/>
      <c r="BP856" s="12"/>
    </row>
    <row r="857" spans="1:68" ht="15.75" x14ac:dyDescent="0.25">
      <c r="A857" s="13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2"/>
      <c r="AV857" s="12"/>
      <c r="AW857" s="12"/>
      <c r="AX857" s="12"/>
      <c r="AY857" s="12"/>
      <c r="AZ857" s="12"/>
      <c r="BA857" s="12"/>
      <c r="BB857" s="12"/>
      <c r="BC857" s="12"/>
      <c r="BD857" s="12"/>
      <c r="BE857" s="12"/>
      <c r="BF857" s="12"/>
      <c r="BG857" s="12"/>
      <c r="BH857" s="12"/>
      <c r="BI857" s="12"/>
      <c r="BJ857" s="12"/>
      <c r="BK857" s="12"/>
      <c r="BL857" s="12"/>
      <c r="BM857" s="12"/>
      <c r="BN857" s="12"/>
      <c r="BO857" s="12"/>
      <c r="BP857" s="12"/>
    </row>
    <row r="858" spans="1:68" ht="15.75" x14ac:dyDescent="0.25">
      <c r="A858" s="13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2"/>
      <c r="AV858" s="12"/>
      <c r="AW858" s="12"/>
      <c r="AX858" s="12"/>
      <c r="AY858" s="12"/>
      <c r="AZ858" s="12"/>
      <c r="BA858" s="12"/>
      <c r="BB858" s="12"/>
      <c r="BC858" s="12"/>
      <c r="BD858" s="12"/>
      <c r="BE858" s="12"/>
      <c r="BF858" s="12"/>
      <c r="BG858" s="12"/>
      <c r="BH858" s="12"/>
      <c r="BI858" s="12"/>
      <c r="BJ858" s="12"/>
      <c r="BK858" s="12"/>
      <c r="BL858" s="12"/>
      <c r="BM858" s="12"/>
      <c r="BN858" s="12"/>
      <c r="BO858" s="12"/>
      <c r="BP858" s="12"/>
    </row>
    <row r="859" spans="1:68" ht="15.75" x14ac:dyDescent="0.25">
      <c r="A859" s="13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2"/>
      <c r="AV859" s="12"/>
      <c r="AW859" s="12"/>
      <c r="AX859" s="12"/>
      <c r="AY859" s="12"/>
      <c r="AZ859" s="12"/>
      <c r="BA859" s="12"/>
      <c r="BB859" s="12"/>
      <c r="BC859" s="12"/>
      <c r="BD859" s="12"/>
      <c r="BE859" s="12"/>
      <c r="BF859" s="12"/>
      <c r="BG859" s="12"/>
      <c r="BH859" s="12"/>
      <c r="BI859" s="12"/>
      <c r="BJ859" s="12"/>
      <c r="BK859" s="12"/>
      <c r="BL859" s="12"/>
      <c r="BM859" s="12"/>
      <c r="BN859" s="12"/>
      <c r="BO859" s="12"/>
      <c r="BP859" s="12"/>
    </row>
    <row r="860" spans="1:68" ht="15.75" x14ac:dyDescent="0.25">
      <c r="A860" s="13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2"/>
      <c r="AV860" s="12"/>
      <c r="AW860" s="12"/>
      <c r="AX860" s="12"/>
      <c r="AY860" s="12"/>
      <c r="AZ860" s="12"/>
      <c r="BA860" s="12"/>
      <c r="BB860" s="12"/>
      <c r="BC860" s="12"/>
      <c r="BD860" s="12"/>
      <c r="BE860" s="12"/>
      <c r="BF860" s="12"/>
      <c r="BG860" s="12"/>
      <c r="BH860" s="12"/>
      <c r="BI860" s="12"/>
      <c r="BJ860" s="12"/>
      <c r="BK860" s="12"/>
      <c r="BL860" s="12"/>
      <c r="BM860" s="12"/>
      <c r="BN860" s="12"/>
      <c r="BO860" s="12"/>
      <c r="BP860" s="12"/>
    </row>
    <row r="861" spans="1:68" ht="15.75" x14ac:dyDescent="0.25">
      <c r="A861" s="13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2"/>
      <c r="AV861" s="12"/>
      <c r="AW861" s="12"/>
      <c r="AX861" s="12"/>
      <c r="AY861" s="12"/>
      <c r="AZ861" s="12"/>
      <c r="BA861" s="12"/>
      <c r="BB861" s="12"/>
      <c r="BC861" s="12"/>
      <c r="BD861" s="12"/>
      <c r="BE861" s="12"/>
      <c r="BF861" s="12"/>
      <c r="BG861" s="12"/>
      <c r="BH861" s="12"/>
      <c r="BI861" s="12"/>
      <c r="BJ861" s="12"/>
      <c r="BK861" s="12"/>
      <c r="BL861" s="12"/>
      <c r="BM861" s="12"/>
      <c r="BN861" s="12"/>
      <c r="BO861" s="12"/>
      <c r="BP861" s="12"/>
    </row>
    <row r="862" spans="1:68" ht="15.75" x14ac:dyDescent="0.25">
      <c r="A862" s="13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2"/>
      <c r="AV862" s="12"/>
      <c r="AW862" s="12"/>
      <c r="AX862" s="12"/>
      <c r="AY862" s="12"/>
      <c r="AZ862" s="12"/>
      <c r="BA862" s="12"/>
      <c r="BB862" s="12"/>
      <c r="BC862" s="12"/>
      <c r="BD862" s="12"/>
      <c r="BE862" s="12"/>
      <c r="BF862" s="12"/>
      <c r="BG862" s="12"/>
      <c r="BH862" s="12"/>
      <c r="BI862" s="12"/>
      <c r="BJ862" s="12"/>
      <c r="BK862" s="12"/>
      <c r="BL862" s="12"/>
      <c r="BM862" s="12"/>
      <c r="BN862" s="12"/>
      <c r="BO862" s="12"/>
      <c r="BP862" s="12"/>
    </row>
    <row r="863" spans="1:68" ht="15.75" x14ac:dyDescent="0.25">
      <c r="A863" s="13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2"/>
      <c r="AV863" s="12"/>
      <c r="AW863" s="12"/>
      <c r="AX863" s="12"/>
      <c r="AY863" s="12"/>
      <c r="AZ863" s="12"/>
      <c r="BA863" s="12"/>
      <c r="BB863" s="12"/>
      <c r="BC863" s="12"/>
      <c r="BD863" s="12"/>
      <c r="BE863" s="12"/>
      <c r="BF863" s="12"/>
      <c r="BG863" s="12"/>
      <c r="BH863" s="12"/>
      <c r="BI863" s="12"/>
      <c r="BJ863" s="12"/>
      <c r="BK863" s="12"/>
      <c r="BL863" s="12"/>
      <c r="BM863" s="12"/>
      <c r="BN863" s="12"/>
      <c r="BO863" s="12"/>
      <c r="BP863" s="12"/>
    </row>
    <row r="864" spans="1:68" ht="15.75" x14ac:dyDescent="0.25">
      <c r="A864" s="13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2"/>
      <c r="AV864" s="12"/>
      <c r="AW864" s="12"/>
      <c r="AX864" s="12"/>
      <c r="AY864" s="12"/>
      <c r="AZ864" s="12"/>
      <c r="BA864" s="12"/>
      <c r="BB864" s="12"/>
      <c r="BC864" s="12"/>
      <c r="BD864" s="12"/>
      <c r="BE864" s="12"/>
      <c r="BF864" s="12"/>
      <c r="BG864" s="12"/>
      <c r="BH864" s="12"/>
      <c r="BI864" s="12"/>
      <c r="BJ864" s="12"/>
      <c r="BK864" s="12"/>
      <c r="BL864" s="12"/>
      <c r="BM864" s="12"/>
      <c r="BN864" s="12"/>
      <c r="BO864" s="12"/>
      <c r="BP864" s="12"/>
    </row>
    <row r="865" spans="1:68" ht="15.75" x14ac:dyDescent="0.25">
      <c r="A865" s="13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2"/>
      <c r="AV865" s="12"/>
      <c r="AW865" s="12"/>
      <c r="AX865" s="12"/>
      <c r="AY865" s="12"/>
      <c r="AZ865" s="12"/>
      <c r="BA865" s="12"/>
      <c r="BB865" s="12"/>
      <c r="BC865" s="12"/>
      <c r="BD865" s="12"/>
      <c r="BE865" s="12"/>
      <c r="BF865" s="12"/>
      <c r="BG865" s="12"/>
      <c r="BH865" s="12"/>
      <c r="BI865" s="12"/>
      <c r="BJ865" s="12"/>
      <c r="BK865" s="12"/>
      <c r="BL865" s="12"/>
      <c r="BM865" s="12"/>
      <c r="BN865" s="12"/>
      <c r="BO865" s="12"/>
      <c r="BP865" s="12"/>
    </row>
    <row r="866" spans="1:68" ht="15.75" x14ac:dyDescent="0.25">
      <c r="A866" s="13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2"/>
      <c r="AV866" s="12"/>
      <c r="AW866" s="12"/>
      <c r="AX866" s="12"/>
      <c r="AY866" s="12"/>
      <c r="AZ866" s="12"/>
      <c r="BA866" s="12"/>
      <c r="BB866" s="12"/>
      <c r="BC866" s="12"/>
      <c r="BD866" s="12"/>
      <c r="BE866" s="12"/>
      <c r="BF866" s="12"/>
      <c r="BG866" s="12"/>
      <c r="BH866" s="12"/>
      <c r="BI866" s="12"/>
      <c r="BJ866" s="12"/>
      <c r="BK866" s="12"/>
      <c r="BL866" s="12"/>
      <c r="BM866" s="12"/>
      <c r="BN866" s="12"/>
      <c r="BO866" s="12"/>
      <c r="BP866" s="12"/>
    </row>
    <row r="867" spans="1:68" ht="15.75" x14ac:dyDescent="0.25">
      <c r="A867" s="13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2"/>
      <c r="AV867" s="12"/>
      <c r="AW867" s="12"/>
      <c r="AX867" s="12"/>
      <c r="AY867" s="12"/>
      <c r="AZ867" s="12"/>
      <c r="BA867" s="12"/>
      <c r="BB867" s="12"/>
      <c r="BC867" s="12"/>
      <c r="BD867" s="12"/>
      <c r="BE867" s="12"/>
      <c r="BF867" s="12"/>
      <c r="BG867" s="12"/>
      <c r="BH867" s="12"/>
      <c r="BI867" s="12"/>
      <c r="BJ867" s="12"/>
      <c r="BK867" s="12"/>
      <c r="BL867" s="12"/>
      <c r="BM867" s="12"/>
      <c r="BN867" s="12"/>
      <c r="BO867" s="12"/>
      <c r="BP867" s="12"/>
    </row>
    <row r="868" spans="1:68" ht="15.75" x14ac:dyDescent="0.25">
      <c r="A868" s="13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2"/>
      <c r="AV868" s="12"/>
      <c r="AW868" s="12"/>
      <c r="AX868" s="12"/>
      <c r="AY868" s="12"/>
      <c r="AZ868" s="12"/>
      <c r="BA868" s="12"/>
      <c r="BB868" s="12"/>
      <c r="BC868" s="12"/>
      <c r="BD868" s="12"/>
      <c r="BE868" s="12"/>
      <c r="BF868" s="12"/>
      <c r="BG868" s="12"/>
      <c r="BH868" s="12"/>
      <c r="BI868" s="12"/>
      <c r="BJ868" s="12"/>
      <c r="BK868" s="12"/>
      <c r="BL868" s="12"/>
      <c r="BM868" s="12"/>
      <c r="BN868" s="12"/>
      <c r="BO868" s="12"/>
      <c r="BP868" s="12"/>
    </row>
    <row r="869" spans="1:68" ht="15.75" x14ac:dyDescent="0.25">
      <c r="A869" s="13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2"/>
      <c r="AV869" s="12"/>
      <c r="AW869" s="12"/>
      <c r="AX869" s="12"/>
      <c r="AY869" s="12"/>
      <c r="AZ869" s="12"/>
      <c r="BA869" s="12"/>
      <c r="BB869" s="12"/>
      <c r="BC869" s="12"/>
      <c r="BD869" s="12"/>
      <c r="BE869" s="12"/>
      <c r="BF869" s="12"/>
      <c r="BG869" s="12"/>
      <c r="BH869" s="12"/>
      <c r="BI869" s="12"/>
      <c r="BJ869" s="12"/>
      <c r="BK869" s="12"/>
      <c r="BL869" s="12"/>
      <c r="BM869" s="12"/>
      <c r="BN869" s="12"/>
      <c r="BO869" s="12"/>
      <c r="BP869" s="12"/>
    </row>
    <row r="870" spans="1:68" ht="15.75" x14ac:dyDescent="0.25">
      <c r="A870" s="13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2"/>
      <c r="AV870" s="12"/>
      <c r="AW870" s="12"/>
      <c r="AX870" s="12"/>
      <c r="AY870" s="12"/>
      <c r="AZ870" s="12"/>
      <c r="BA870" s="12"/>
      <c r="BB870" s="12"/>
      <c r="BC870" s="12"/>
      <c r="BD870" s="12"/>
      <c r="BE870" s="12"/>
      <c r="BF870" s="12"/>
      <c r="BG870" s="12"/>
      <c r="BH870" s="12"/>
      <c r="BI870" s="12"/>
      <c r="BJ870" s="12"/>
      <c r="BK870" s="12"/>
      <c r="BL870" s="12"/>
      <c r="BM870" s="12"/>
      <c r="BN870" s="12"/>
      <c r="BO870" s="12"/>
      <c r="BP870" s="12"/>
    </row>
    <row r="871" spans="1:68" ht="15.75" x14ac:dyDescent="0.25">
      <c r="A871" s="13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2"/>
      <c r="AV871" s="12"/>
      <c r="AW871" s="12"/>
      <c r="AX871" s="12"/>
      <c r="AY871" s="12"/>
      <c r="AZ871" s="12"/>
      <c r="BA871" s="12"/>
      <c r="BB871" s="12"/>
      <c r="BC871" s="12"/>
      <c r="BD871" s="12"/>
      <c r="BE871" s="12"/>
      <c r="BF871" s="12"/>
      <c r="BG871" s="12"/>
      <c r="BH871" s="12"/>
      <c r="BI871" s="12"/>
      <c r="BJ871" s="12"/>
      <c r="BK871" s="12"/>
      <c r="BL871" s="12"/>
      <c r="BM871" s="12"/>
      <c r="BN871" s="12"/>
      <c r="BO871" s="12"/>
      <c r="BP871" s="12"/>
    </row>
    <row r="872" spans="1:68" ht="15.75" x14ac:dyDescent="0.25">
      <c r="A872" s="13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2"/>
      <c r="AV872" s="12"/>
      <c r="AW872" s="12"/>
      <c r="AX872" s="12"/>
      <c r="AY872" s="12"/>
      <c r="AZ872" s="12"/>
      <c r="BA872" s="12"/>
      <c r="BB872" s="12"/>
      <c r="BC872" s="12"/>
      <c r="BD872" s="12"/>
      <c r="BE872" s="12"/>
      <c r="BF872" s="12"/>
      <c r="BG872" s="12"/>
      <c r="BH872" s="12"/>
      <c r="BI872" s="12"/>
      <c r="BJ872" s="12"/>
      <c r="BK872" s="12"/>
      <c r="BL872" s="12"/>
      <c r="BM872" s="12"/>
      <c r="BN872" s="12"/>
      <c r="BO872" s="12"/>
      <c r="BP872" s="12"/>
    </row>
    <row r="873" spans="1:68" ht="15.75" x14ac:dyDescent="0.25">
      <c r="A873" s="13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2"/>
      <c r="AV873" s="12"/>
      <c r="AW873" s="12"/>
      <c r="AX873" s="12"/>
      <c r="AY873" s="12"/>
      <c r="AZ873" s="12"/>
      <c r="BA873" s="12"/>
      <c r="BB873" s="12"/>
      <c r="BC873" s="12"/>
      <c r="BD873" s="12"/>
      <c r="BE873" s="12"/>
      <c r="BF873" s="12"/>
      <c r="BG873" s="12"/>
      <c r="BH873" s="12"/>
      <c r="BI873" s="12"/>
      <c r="BJ873" s="12"/>
      <c r="BK873" s="12"/>
      <c r="BL873" s="12"/>
      <c r="BM873" s="12"/>
      <c r="BN873" s="12"/>
      <c r="BO873" s="12"/>
      <c r="BP873" s="12"/>
    </row>
    <row r="874" spans="1:68" ht="15.75" x14ac:dyDescent="0.25">
      <c r="A874" s="13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2"/>
      <c r="AV874" s="12"/>
      <c r="AW874" s="12"/>
      <c r="AX874" s="12"/>
      <c r="AY874" s="12"/>
      <c r="AZ874" s="12"/>
      <c r="BA874" s="12"/>
      <c r="BB874" s="12"/>
      <c r="BC874" s="12"/>
      <c r="BD874" s="12"/>
      <c r="BE874" s="12"/>
      <c r="BF874" s="12"/>
      <c r="BG874" s="12"/>
      <c r="BH874" s="12"/>
      <c r="BI874" s="12"/>
      <c r="BJ874" s="12"/>
      <c r="BK874" s="12"/>
      <c r="BL874" s="12"/>
      <c r="BM874" s="12"/>
      <c r="BN874" s="12"/>
      <c r="BO874" s="12"/>
      <c r="BP874" s="12"/>
    </row>
    <row r="875" spans="1:68" ht="15.75" x14ac:dyDescent="0.25">
      <c r="A875" s="13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2"/>
      <c r="AV875" s="12"/>
      <c r="AW875" s="12"/>
      <c r="AX875" s="12"/>
      <c r="AY875" s="12"/>
      <c r="AZ875" s="12"/>
      <c r="BA875" s="12"/>
      <c r="BB875" s="12"/>
      <c r="BC875" s="12"/>
      <c r="BD875" s="12"/>
      <c r="BE875" s="12"/>
      <c r="BF875" s="12"/>
      <c r="BG875" s="12"/>
      <c r="BH875" s="12"/>
      <c r="BI875" s="12"/>
      <c r="BJ875" s="12"/>
      <c r="BK875" s="12"/>
      <c r="BL875" s="12"/>
      <c r="BM875" s="12"/>
      <c r="BN875" s="12"/>
      <c r="BO875" s="12"/>
      <c r="BP875" s="12"/>
    </row>
    <row r="876" spans="1:68" ht="15.75" x14ac:dyDescent="0.25">
      <c r="A876" s="13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2"/>
      <c r="AV876" s="12"/>
      <c r="AW876" s="12"/>
      <c r="AX876" s="12"/>
      <c r="AY876" s="12"/>
      <c r="AZ876" s="12"/>
      <c r="BA876" s="12"/>
      <c r="BB876" s="12"/>
      <c r="BC876" s="12"/>
      <c r="BD876" s="12"/>
      <c r="BE876" s="12"/>
      <c r="BF876" s="12"/>
      <c r="BG876" s="12"/>
      <c r="BH876" s="12"/>
      <c r="BI876" s="12"/>
      <c r="BJ876" s="12"/>
      <c r="BK876" s="12"/>
      <c r="BL876" s="12"/>
      <c r="BM876" s="12"/>
      <c r="BN876" s="12"/>
      <c r="BO876" s="12"/>
      <c r="BP876" s="12"/>
    </row>
    <row r="877" spans="1:68" ht="15.75" x14ac:dyDescent="0.25">
      <c r="A877" s="13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2"/>
      <c r="AV877" s="12"/>
      <c r="AW877" s="12"/>
      <c r="AX877" s="12"/>
      <c r="AY877" s="12"/>
      <c r="AZ877" s="12"/>
      <c r="BA877" s="12"/>
      <c r="BB877" s="12"/>
      <c r="BC877" s="12"/>
      <c r="BD877" s="12"/>
      <c r="BE877" s="12"/>
      <c r="BF877" s="12"/>
      <c r="BG877" s="12"/>
      <c r="BH877" s="12"/>
      <c r="BI877" s="12"/>
      <c r="BJ877" s="12"/>
      <c r="BK877" s="12"/>
      <c r="BL877" s="12"/>
      <c r="BM877" s="12"/>
      <c r="BN877" s="12"/>
      <c r="BO877" s="12"/>
      <c r="BP877" s="12"/>
    </row>
    <row r="878" spans="1:68" ht="15.75" x14ac:dyDescent="0.25">
      <c r="A878" s="13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2"/>
      <c r="AV878" s="12"/>
      <c r="AW878" s="12"/>
      <c r="AX878" s="12"/>
      <c r="AY878" s="12"/>
      <c r="AZ878" s="12"/>
      <c r="BA878" s="12"/>
      <c r="BB878" s="12"/>
      <c r="BC878" s="12"/>
      <c r="BD878" s="12"/>
      <c r="BE878" s="12"/>
      <c r="BF878" s="12"/>
      <c r="BG878" s="12"/>
      <c r="BH878" s="12"/>
      <c r="BI878" s="12"/>
      <c r="BJ878" s="12"/>
      <c r="BK878" s="12"/>
      <c r="BL878" s="12"/>
      <c r="BM878" s="12"/>
      <c r="BN878" s="12"/>
      <c r="BO878" s="12"/>
      <c r="BP878" s="12"/>
    </row>
    <row r="879" spans="1:68" ht="15.75" x14ac:dyDescent="0.25">
      <c r="A879" s="13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2"/>
      <c r="AV879" s="12"/>
      <c r="AW879" s="12"/>
      <c r="AX879" s="12"/>
      <c r="AY879" s="12"/>
      <c r="AZ879" s="12"/>
      <c r="BA879" s="12"/>
      <c r="BB879" s="12"/>
      <c r="BC879" s="12"/>
      <c r="BD879" s="12"/>
      <c r="BE879" s="12"/>
      <c r="BF879" s="12"/>
      <c r="BG879" s="12"/>
      <c r="BH879" s="12"/>
      <c r="BI879" s="12"/>
      <c r="BJ879" s="12"/>
      <c r="BK879" s="12"/>
      <c r="BL879" s="12"/>
      <c r="BM879" s="12"/>
      <c r="BN879" s="12"/>
      <c r="BO879" s="12"/>
      <c r="BP879" s="12"/>
    </row>
    <row r="880" spans="1:68" ht="15.75" x14ac:dyDescent="0.25">
      <c r="A880" s="13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2"/>
      <c r="AV880" s="12"/>
      <c r="AW880" s="12"/>
      <c r="AX880" s="12"/>
      <c r="AY880" s="12"/>
      <c r="AZ880" s="12"/>
      <c r="BA880" s="12"/>
      <c r="BB880" s="12"/>
      <c r="BC880" s="12"/>
      <c r="BD880" s="12"/>
      <c r="BE880" s="12"/>
      <c r="BF880" s="12"/>
      <c r="BG880" s="12"/>
      <c r="BH880" s="12"/>
      <c r="BI880" s="12"/>
      <c r="BJ880" s="12"/>
      <c r="BK880" s="12"/>
      <c r="BL880" s="12"/>
      <c r="BM880" s="12"/>
      <c r="BN880" s="12"/>
      <c r="BO880" s="12"/>
      <c r="BP880" s="12"/>
    </row>
    <row r="881" spans="1:68" ht="15.75" x14ac:dyDescent="0.25">
      <c r="A881" s="13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2"/>
      <c r="AV881" s="12"/>
      <c r="AW881" s="12"/>
      <c r="AX881" s="12"/>
      <c r="AY881" s="12"/>
      <c r="AZ881" s="12"/>
      <c r="BA881" s="12"/>
      <c r="BB881" s="12"/>
      <c r="BC881" s="12"/>
      <c r="BD881" s="12"/>
      <c r="BE881" s="12"/>
      <c r="BF881" s="12"/>
      <c r="BG881" s="12"/>
      <c r="BH881" s="12"/>
      <c r="BI881" s="12"/>
      <c r="BJ881" s="12"/>
      <c r="BK881" s="12"/>
      <c r="BL881" s="12"/>
      <c r="BM881" s="12"/>
      <c r="BN881" s="12"/>
      <c r="BO881" s="12"/>
      <c r="BP881" s="12"/>
    </row>
    <row r="882" spans="1:68" ht="15.75" x14ac:dyDescent="0.25">
      <c r="A882" s="13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2"/>
      <c r="AV882" s="12"/>
      <c r="AW882" s="12"/>
      <c r="AX882" s="12"/>
      <c r="AY882" s="12"/>
      <c r="AZ882" s="12"/>
      <c r="BA882" s="12"/>
      <c r="BB882" s="12"/>
      <c r="BC882" s="12"/>
      <c r="BD882" s="12"/>
      <c r="BE882" s="12"/>
      <c r="BF882" s="12"/>
      <c r="BG882" s="12"/>
      <c r="BH882" s="12"/>
      <c r="BI882" s="12"/>
      <c r="BJ882" s="12"/>
      <c r="BK882" s="12"/>
      <c r="BL882" s="12"/>
      <c r="BM882" s="12"/>
      <c r="BN882" s="12"/>
      <c r="BO882" s="12"/>
      <c r="BP882" s="12"/>
    </row>
    <row r="883" spans="1:68" ht="15.75" x14ac:dyDescent="0.25">
      <c r="A883" s="13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2"/>
      <c r="AV883" s="12"/>
      <c r="AW883" s="12"/>
      <c r="AX883" s="12"/>
      <c r="AY883" s="12"/>
      <c r="AZ883" s="12"/>
      <c r="BA883" s="12"/>
      <c r="BB883" s="12"/>
      <c r="BC883" s="12"/>
      <c r="BD883" s="12"/>
      <c r="BE883" s="12"/>
      <c r="BF883" s="12"/>
      <c r="BG883" s="12"/>
      <c r="BH883" s="12"/>
      <c r="BI883" s="12"/>
      <c r="BJ883" s="12"/>
      <c r="BK883" s="12"/>
      <c r="BL883" s="12"/>
      <c r="BM883" s="12"/>
      <c r="BN883" s="12"/>
      <c r="BO883" s="12"/>
      <c r="BP883" s="12"/>
    </row>
    <row r="884" spans="1:68" ht="15.75" x14ac:dyDescent="0.25">
      <c r="A884" s="13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2"/>
      <c r="AV884" s="12"/>
      <c r="AW884" s="12"/>
      <c r="AX884" s="12"/>
      <c r="AY884" s="12"/>
      <c r="AZ884" s="12"/>
      <c r="BA884" s="12"/>
      <c r="BB884" s="12"/>
      <c r="BC884" s="12"/>
      <c r="BD884" s="12"/>
      <c r="BE884" s="12"/>
      <c r="BF884" s="12"/>
      <c r="BG884" s="12"/>
      <c r="BH884" s="12"/>
      <c r="BI884" s="12"/>
      <c r="BJ884" s="12"/>
      <c r="BK884" s="12"/>
      <c r="BL884" s="12"/>
      <c r="BM884" s="12"/>
      <c r="BN884" s="12"/>
      <c r="BO884" s="12"/>
      <c r="BP884" s="12"/>
    </row>
    <row r="885" spans="1:68" ht="15.75" x14ac:dyDescent="0.25">
      <c r="A885" s="13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2"/>
      <c r="AV885" s="12"/>
      <c r="AW885" s="12"/>
      <c r="AX885" s="12"/>
      <c r="AY885" s="12"/>
      <c r="AZ885" s="12"/>
      <c r="BA885" s="12"/>
      <c r="BB885" s="12"/>
      <c r="BC885" s="12"/>
      <c r="BD885" s="12"/>
      <c r="BE885" s="12"/>
      <c r="BF885" s="12"/>
      <c r="BG885" s="12"/>
      <c r="BH885" s="12"/>
      <c r="BI885" s="12"/>
      <c r="BJ885" s="12"/>
      <c r="BK885" s="12"/>
      <c r="BL885" s="12"/>
      <c r="BM885" s="12"/>
      <c r="BN885" s="12"/>
      <c r="BO885" s="12"/>
      <c r="BP885" s="12"/>
    </row>
    <row r="886" spans="1:68" ht="15.75" x14ac:dyDescent="0.25">
      <c r="A886" s="13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2"/>
      <c r="AV886" s="12"/>
      <c r="AW886" s="12"/>
      <c r="AX886" s="12"/>
      <c r="AY886" s="12"/>
      <c r="AZ886" s="12"/>
      <c r="BA886" s="12"/>
      <c r="BB886" s="12"/>
      <c r="BC886" s="12"/>
      <c r="BD886" s="12"/>
      <c r="BE886" s="12"/>
      <c r="BF886" s="12"/>
      <c r="BG886" s="12"/>
      <c r="BH886" s="12"/>
      <c r="BI886" s="12"/>
      <c r="BJ886" s="12"/>
      <c r="BK886" s="12"/>
      <c r="BL886" s="12"/>
      <c r="BM886" s="12"/>
      <c r="BN886" s="12"/>
      <c r="BO886" s="12"/>
      <c r="BP886" s="12"/>
    </row>
    <row r="887" spans="1:68" ht="15.75" x14ac:dyDescent="0.25">
      <c r="A887" s="13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2"/>
      <c r="AV887" s="12"/>
      <c r="AW887" s="12"/>
      <c r="AX887" s="12"/>
      <c r="AY887" s="12"/>
      <c r="AZ887" s="12"/>
      <c r="BA887" s="12"/>
      <c r="BB887" s="12"/>
      <c r="BC887" s="12"/>
      <c r="BD887" s="12"/>
      <c r="BE887" s="12"/>
      <c r="BF887" s="12"/>
      <c r="BG887" s="12"/>
      <c r="BH887" s="12"/>
      <c r="BI887" s="12"/>
      <c r="BJ887" s="12"/>
      <c r="BK887" s="12"/>
      <c r="BL887" s="12"/>
      <c r="BM887" s="12"/>
      <c r="BN887" s="12"/>
      <c r="BO887" s="12"/>
      <c r="BP887" s="12"/>
    </row>
    <row r="888" spans="1:68" ht="15.75" x14ac:dyDescent="0.25">
      <c r="A888" s="13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2"/>
      <c r="AV888" s="12"/>
      <c r="AW888" s="12"/>
      <c r="AX888" s="12"/>
      <c r="AY888" s="12"/>
      <c r="AZ888" s="12"/>
      <c r="BA888" s="12"/>
      <c r="BB888" s="12"/>
      <c r="BC888" s="12"/>
      <c r="BD888" s="12"/>
      <c r="BE888" s="12"/>
      <c r="BF888" s="12"/>
      <c r="BG888" s="12"/>
      <c r="BH888" s="12"/>
      <c r="BI888" s="12"/>
      <c r="BJ888" s="12"/>
      <c r="BK888" s="12"/>
      <c r="BL888" s="12"/>
      <c r="BM888" s="12"/>
      <c r="BN888" s="12"/>
      <c r="BO888" s="12"/>
      <c r="BP888" s="12"/>
    </row>
    <row r="889" spans="1:68" ht="15.75" x14ac:dyDescent="0.25">
      <c r="A889" s="13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2"/>
      <c r="AV889" s="12"/>
      <c r="AW889" s="12"/>
      <c r="AX889" s="12"/>
      <c r="AY889" s="12"/>
      <c r="AZ889" s="12"/>
      <c r="BA889" s="12"/>
      <c r="BB889" s="12"/>
      <c r="BC889" s="12"/>
      <c r="BD889" s="12"/>
      <c r="BE889" s="12"/>
      <c r="BF889" s="12"/>
      <c r="BG889" s="12"/>
      <c r="BH889" s="12"/>
      <c r="BI889" s="12"/>
      <c r="BJ889" s="12"/>
      <c r="BK889" s="12"/>
      <c r="BL889" s="12"/>
      <c r="BM889" s="12"/>
      <c r="BN889" s="12"/>
      <c r="BO889" s="12"/>
      <c r="BP889" s="12"/>
    </row>
    <row r="890" spans="1:68" ht="15.75" x14ac:dyDescent="0.25">
      <c r="A890" s="13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2"/>
      <c r="AV890" s="12"/>
      <c r="AW890" s="12"/>
      <c r="AX890" s="12"/>
      <c r="AY890" s="12"/>
      <c r="AZ890" s="12"/>
      <c r="BA890" s="12"/>
      <c r="BB890" s="12"/>
      <c r="BC890" s="12"/>
      <c r="BD890" s="12"/>
      <c r="BE890" s="12"/>
      <c r="BF890" s="12"/>
      <c r="BG890" s="12"/>
      <c r="BH890" s="12"/>
      <c r="BI890" s="12"/>
      <c r="BJ890" s="12"/>
      <c r="BK890" s="12"/>
      <c r="BL890" s="12"/>
      <c r="BM890" s="12"/>
      <c r="BN890" s="12"/>
      <c r="BO890" s="12"/>
      <c r="BP890" s="12"/>
    </row>
    <row r="891" spans="1:68" ht="15.75" x14ac:dyDescent="0.25">
      <c r="A891" s="13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2"/>
      <c r="AV891" s="12"/>
      <c r="AW891" s="12"/>
      <c r="AX891" s="12"/>
      <c r="AY891" s="12"/>
      <c r="AZ891" s="12"/>
      <c r="BA891" s="12"/>
      <c r="BB891" s="12"/>
      <c r="BC891" s="12"/>
      <c r="BD891" s="12"/>
      <c r="BE891" s="12"/>
      <c r="BF891" s="12"/>
      <c r="BG891" s="12"/>
      <c r="BH891" s="12"/>
      <c r="BI891" s="12"/>
      <c r="BJ891" s="12"/>
      <c r="BK891" s="12"/>
      <c r="BL891" s="12"/>
      <c r="BM891" s="12"/>
      <c r="BN891" s="12"/>
      <c r="BO891" s="12"/>
      <c r="BP891" s="12"/>
    </row>
    <row r="892" spans="1:68" ht="15.75" x14ac:dyDescent="0.25">
      <c r="A892" s="13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2"/>
      <c r="AV892" s="12"/>
      <c r="AW892" s="12"/>
      <c r="AX892" s="12"/>
      <c r="AY892" s="12"/>
      <c r="AZ892" s="12"/>
      <c r="BA892" s="12"/>
      <c r="BB892" s="12"/>
      <c r="BC892" s="12"/>
      <c r="BD892" s="12"/>
      <c r="BE892" s="12"/>
      <c r="BF892" s="12"/>
      <c r="BG892" s="12"/>
      <c r="BH892" s="12"/>
      <c r="BI892" s="12"/>
      <c r="BJ892" s="12"/>
      <c r="BK892" s="12"/>
      <c r="BL892" s="12"/>
      <c r="BM892" s="12"/>
      <c r="BN892" s="12"/>
      <c r="BO892" s="12"/>
      <c r="BP892" s="12"/>
    </row>
    <row r="893" spans="1:68" ht="15.75" x14ac:dyDescent="0.25">
      <c r="A893" s="13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2"/>
      <c r="AV893" s="12"/>
      <c r="AW893" s="12"/>
      <c r="AX893" s="12"/>
      <c r="AY893" s="12"/>
      <c r="AZ893" s="12"/>
      <c r="BA893" s="12"/>
      <c r="BB893" s="12"/>
      <c r="BC893" s="12"/>
      <c r="BD893" s="12"/>
      <c r="BE893" s="12"/>
      <c r="BF893" s="12"/>
      <c r="BG893" s="12"/>
      <c r="BH893" s="12"/>
      <c r="BI893" s="12"/>
      <c r="BJ893" s="12"/>
      <c r="BK893" s="12"/>
      <c r="BL893" s="12"/>
      <c r="BM893" s="12"/>
      <c r="BN893" s="12"/>
      <c r="BO893" s="12"/>
      <c r="BP893" s="12"/>
    </row>
    <row r="894" spans="1:68" ht="15.75" x14ac:dyDescent="0.25">
      <c r="A894" s="13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2"/>
      <c r="AV894" s="12"/>
      <c r="AW894" s="12"/>
      <c r="AX894" s="12"/>
      <c r="AY894" s="12"/>
      <c r="AZ894" s="12"/>
      <c r="BA894" s="12"/>
      <c r="BB894" s="12"/>
      <c r="BC894" s="12"/>
      <c r="BD894" s="12"/>
      <c r="BE894" s="12"/>
      <c r="BF894" s="12"/>
      <c r="BG894" s="12"/>
      <c r="BH894" s="12"/>
      <c r="BI894" s="12"/>
      <c r="BJ894" s="12"/>
      <c r="BK894" s="12"/>
      <c r="BL894" s="12"/>
      <c r="BM894" s="12"/>
      <c r="BN894" s="12"/>
      <c r="BO894" s="12"/>
      <c r="BP894" s="12"/>
    </row>
    <row r="895" spans="1:68" ht="15.75" x14ac:dyDescent="0.25">
      <c r="A895" s="13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2"/>
      <c r="AV895" s="12"/>
      <c r="AW895" s="12"/>
      <c r="AX895" s="12"/>
      <c r="AY895" s="12"/>
      <c r="AZ895" s="12"/>
      <c r="BA895" s="12"/>
      <c r="BB895" s="12"/>
      <c r="BC895" s="12"/>
      <c r="BD895" s="12"/>
      <c r="BE895" s="12"/>
      <c r="BF895" s="12"/>
      <c r="BG895" s="12"/>
      <c r="BH895" s="12"/>
      <c r="BI895" s="12"/>
      <c r="BJ895" s="12"/>
      <c r="BK895" s="12"/>
      <c r="BL895" s="12"/>
      <c r="BM895" s="12"/>
      <c r="BN895" s="12"/>
      <c r="BO895" s="12"/>
      <c r="BP895" s="12"/>
    </row>
    <row r="896" spans="1:68" ht="15.75" x14ac:dyDescent="0.25">
      <c r="A896" s="13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2"/>
      <c r="AV896" s="12"/>
      <c r="AW896" s="12"/>
      <c r="AX896" s="12"/>
      <c r="AY896" s="12"/>
      <c r="AZ896" s="12"/>
      <c r="BA896" s="12"/>
      <c r="BB896" s="12"/>
      <c r="BC896" s="12"/>
      <c r="BD896" s="12"/>
      <c r="BE896" s="12"/>
      <c r="BF896" s="12"/>
      <c r="BG896" s="12"/>
      <c r="BH896" s="12"/>
      <c r="BI896" s="12"/>
      <c r="BJ896" s="12"/>
      <c r="BK896" s="12"/>
      <c r="BL896" s="12"/>
      <c r="BM896" s="12"/>
      <c r="BN896" s="12"/>
      <c r="BO896" s="12"/>
      <c r="BP896" s="12"/>
    </row>
    <row r="897" spans="1:68" ht="15.75" x14ac:dyDescent="0.25">
      <c r="A897" s="13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2"/>
      <c r="AV897" s="12"/>
      <c r="AW897" s="12"/>
      <c r="AX897" s="12"/>
      <c r="AY897" s="12"/>
      <c r="AZ897" s="12"/>
      <c r="BA897" s="12"/>
      <c r="BB897" s="12"/>
      <c r="BC897" s="12"/>
      <c r="BD897" s="12"/>
      <c r="BE897" s="12"/>
      <c r="BF897" s="12"/>
      <c r="BG897" s="12"/>
      <c r="BH897" s="12"/>
      <c r="BI897" s="12"/>
      <c r="BJ897" s="12"/>
      <c r="BK897" s="12"/>
      <c r="BL897" s="12"/>
      <c r="BM897" s="12"/>
      <c r="BN897" s="12"/>
      <c r="BO897" s="12"/>
      <c r="BP897" s="12"/>
    </row>
    <row r="898" spans="1:68" ht="15.75" x14ac:dyDescent="0.25">
      <c r="A898" s="13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2"/>
      <c r="AV898" s="12"/>
      <c r="AW898" s="12"/>
      <c r="AX898" s="12"/>
      <c r="AY898" s="12"/>
      <c r="AZ898" s="12"/>
      <c r="BA898" s="12"/>
      <c r="BB898" s="12"/>
      <c r="BC898" s="12"/>
      <c r="BD898" s="12"/>
      <c r="BE898" s="12"/>
      <c r="BF898" s="12"/>
      <c r="BG898" s="12"/>
      <c r="BH898" s="12"/>
      <c r="BI898" s="12"/>
      <c r="BJ898" s="12"/>
      <c r="BK898" s="12"/>
      <c r="BL898" s="12"/>
      <c r="BM898" s="12"/>
      <c r="BN898" s="12"/>
      <c r="BO898" s="12"/>
      <c r="BP898" s="12"/>
    </row>
    <row r="899" spans="1:68" ht="15.75" x14ac:dyDescent="0.25">
      <c r="A899" s="13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2"/>
      <c r="AV899" s="12"/>
      <c r="AW899" s="12"/>
      <c r="AX899" s="12"/>
      <c r="AY899" s="12"/>
      <c r="AZ899" s="12"/>
      <c r="BA899" s="12"/>
      <c r="BB899" s="12"/>
      <c r="BC899" s="12"/>
      <c r="BD899" s="12"/>
      <c r="BE899" s="12"/>
      <c r="BF899" s="12"/>
      <c r="BG899" s="12"/>
      <c r="BH899" s="12"/>
      <c r="BI899" s="12"/>
      <c r="BJ899" s="12"/>
      <c r="BK899" s="12"/>
      <c r="BL899" s="12"/>
      <c r="BM899" s="12"/>
      <c r="BN899" s="12"/>
      <c r="BO899" s="12"/>
      <c r="BP899" s="12"/>
    </row>
    <row r="900" spans="1:68" ht="15.75" x14ac:dyDescent="0.25">
      <c r="A900" s="13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  <c r="AB900" s="12"/>
      <c r="AC900" s="12"/>
      <c r="AD900" s="12"/>
      <c r="AE900" s="12"/>
      <c r="AF900" s="12"/>
      <c r="AG900" s="12"/>
      <c r="AH900" s="12"/>
      <c r="AI900" s="12"/>
      <c r="AJ900" s="12"/>
      <c r="AK900" s="12"/>
      <c r="AL900" s="12"/>
      <c r="AM900" s="12"/>
      <c r="AN900" s="12"/>
      <c r="AO900" s="12"/>
      <c r="AP900" s="12"/>
      <c r="AQ900" s="12"/>
      <c r="AR900" s="12"/>
      <c r="AS900" s="12"/>
      <c r="AT900" s="12"/>
      <c r="AU900" s="12"/>
      <c r="AV900" s="12"/>
      <c r="AW900" s="12"/>
      <c r="AX900" s="12"/>
      <c r="AY900" s="12"/>
      <c r="AZ900" s="12"/>
      <c r="BA900" s="12"/>
      <c r="BB900" s="12"/>
      <c r="BC900" s="12"/>
      <c r="BD900" s="12"/>
      <c r="BE900" s="12"/>
      <c r="BF900" s="12"/>
      <c r="BG900" s="12"/>
      <c r="BH900" s="12"/>
      <c r="BI900" s="12"/>
      <c r="BJ900" s="12"/>
      <c r="BK900" s="12"/>
      <c r="BL900" s="12"/>
      <c r="BM900" s="12"/>
      <c r="BN900" s="12"/>
      <c r="BO900" s="12"/>
      <c r="BP900" s="12"/>
    </row>
    <row r="901" spans="1:68" ht="15.75" x14ac:dyDescent="0.25">
      <c r="A901" s="13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  <c r="AB901" s="12"/>
      <c r="AC901" s="12"/>
      <c r="AD901" s="12"/>
      <c r="AE901" s="12"/>
      <c r="AF901" s="12"/>
      <c r="AG901" s="12"/>
      <c r="AH901" s="12"/>
      <c r="AI901" s="12"/>
      <c r="AJ901" s="12"/>
      <c r="AK901" s="12"/>
      <c r="AL901" s="12"/>
      <c r="AM901" s="12"/>
      <c r="AN901" s="12"/>
      <c r="AO901" s="12"/>
      <c r="AP901" s="12"/>
      <c r="AQ901" s="12"/>
      <c r="AR901" s="12"/>
      <c r="AS901" s="12"/>
      <c r="AT901" s="12"/>
      <c r="AU901" s="12"/>
      <c r="AV901" s="12"/>
      <c r="AW901" s="12"/>
      <c r="AX901" s="12"/>
      <c r="AY901" s="12"/>
      <c r="AZ901" s="12"/>
      <c r="BA901" s="12"/>
      <c r="BB901" s="12"/>
      <c r="BC901" s="12"/>
      <c r="BD901" s="12"/>
      <c r="BE901" s="12"/>
      <c r="BF901" s="12"/>
      <c r="BG901" s="12"/>
      <c r="BH901" s="12"/>
      <c r="BI901" s="12"/>
      <c r="BJ901" s="12"/>
      <c r="BK901" s="12"/>
      <c r="BL901" s="12"/>
      <c r="BM901" s="12"/>
      <c r="BN901" s="12"/>
      <c r="BO901" s="12"/>
      <c r="BP901" s="12"/>
    </row>
    <row r="902" spans="1:68" ht="15.75" x14ac:dyDescent="0.25">
      <c r="A902" s="13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  <c r="AB902" s="12"/>
      <c r="AC902" s="12"/>
      <c r="AD902" s="12"/>
      <c r="AE902" s="12"/>
      <c r="AF902" s="12"/>
      <c r="AG902" s="12"/>
      <c r="AH902" s="12"/>
      <c r="AI902" s="12"/>
      <c r="AJ902" s="12"/>
      <c r="AK902" s="12"/>
      <c r="AL902" s="12"/>
      <c r="AM902" s="12"/>
      <c r="AN902" s="12"/>
      <c r="AO902" s="12"/>
      <c r="AP902" s="12"/>
      <c r="AQ902" s="12"/>
      <c r="AR902" s="12"/>
      <c r="AS902" s="12"/>
      <c r="AT902" s="12"/>
      <c r="AU902" s="12"/>
      <c r="AV902" s="12"/>
      <c r="AW902" s="12"/>
      <c r="AX902" s="12"/>
      <c r="AY902" s="12"/>
      <c r="AZ902" s="12"/>
      <c r="BA902" s="12"/>
      <c r="BB902" s="12"/>
      <c r="BC902" s="12"/>
      <c r="BD902" s="12"/>
      <c r="BE902" s="12"/>
      <c r="BF902" s="12"/>
      <c r="BG902" s="12"/>
      <c r="BH902" s="12"/>
      <c r="BI902" s="12"/>
      <c r="BJ902" s="12"/>
      <c r="BK902" s="12"/>
      <c r="BL902" s="12"/>
      <c r="BM902" s="12"/>
      <c r="BN902" s="12"/>
      <c r="BO902" s="12"/>
      <c r="BP902" s="12"/>
    </row>
    <row r="903" spans="1:68" ht="15.75" x14ac:dyDescent="0.25">
      <c r="A903" s="13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  <c r="AB903" s="12"/>
      <c r="AC903" s="12"/>
      <c r="AD903" s="12"/>
      <c r="AE903" s="12"/>
      <c r="AF903" s="12"/>
      <c r="AG903" s="12"/>
      <c r="AH903" s="12"/>
      <c r="AI903" s="12"/>
      <c r="AJ903" s="12"/>
      <c r="AK903" s="12"/>
      <c r="AL903" s="12"/>
      <c r="AM903" s="12"/>
      <c r="AN903" s="12"/>
      <c r="AO903" s="12"/>
      <c r="AP903" s="12"/>
      <c r="AQ903" s="12"/>
      <c r="AR903" s="12"/>
      <c r="AS903" s="12"/>
      <c r="AT903" s="12"/>
      <c r="AU903" s="12"/>
      <c r="AV903" s="12"/>
      <c r="AW903" s="12"/>
      <c r="AX903" s="12"/>
      <c r="AY903" s="12"/>
      <c r="AZ903" s="12"/>
      <c r="BA903" s="12"/>
      <c r="BB903" s="12"/>
      <c r="BC903" s="12"/>
      <c r="BD903" s="12"/>
      <c r="BE903" s="12"/>
      <c r="BF903" s="12"/>
      <c r="BG903" s="12"/>
      <c r="BH903" s="12"/>
      <c r="BI903" s="12"/>
      <c r="BJ903" s="12"/>
      <c r="BK903" s="12"/>
      <c r="BL903" s="12"/>
      <c r="BM903" s="12"/>
      <c r="BN903" s="12"/>
      <c r="BO903" s="12"/>
      <c r="BP903" s="12"/>
    </row>
    <row r="904" spans="1:68" ht="15.75" x14ac:dyDescent="0.25">
      <c r="A904" s="13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  <c r="AB904" s="12"/>
      <c r="AC904" s="12"/>
      <c r="AD904" s="12"/>
      <c r="AE904" s="12"/>
      <c r="AF904" s="12"/>
      <c r="AG904" s="12"/>
      <c r="AH904" s="12"/>
      <c r="AI904" s="12"/>
      <c r="AJ904" s="12"/>
      <c r="AK904" s="12"/>
      <c r="AL904" s="12"/>
      <c r="AM904" s="12"/>
      <c r="AN904" s="12"/>
      <c r="AO904" s="12"/>
      <c r="AP904" s="12"/>
      <c r="AQ904" s="12"/>
      <c r="AR904" s="12"/>
      <c r="AS904" s="12"/>
      <c r="AT904" s="12"/>
      <c r="AU904" s="12"/>
      <c r="AV904" s="12"/>
      <c r="AW904" s="12"/>
      <c r="AX904" s="12"/>
      <c r="AY904" s="12"/>
      <c r="AZ904" s="12"/>
      <c r="BA904" s="12"/>
      <c r="BB904" s="12"/>
      <c r="BC904" s="12"/>
      <c r="BD904" s="12"/>
      <c r="BE904" s="12"/>
      <c r="BF904" s="12"/>
      <c r="BG904" s="12"/>
      <c r="BH904" s="12"/>
      <c r="BI904" s="12"/>
      <c r="BJ904" s="12"/>
      <c r="BK904" s="12"/>
      <c r="BL904" s="12"/>
      <c r="BM904" s="12"/>
      <c r="BN904" s="12"/>
      <c r="BO904" s="12"/>
      <c r="BP904" s="12"/>
    </row>
    <row r="905" spans="1:68" ht="15.75" x14ac:dyDescent="0.25">
      <c r="A905" s="13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  <c r="AB905" s="12"/>
      <c r="AC905" s="12"/>
      <c r="AD905" s="12"/>
      <c r="AE905" s="12"/>
      <c r="AF905" s="12"/>
      <c r="AG905" s="12"/>
      <c r="AH905" s="12"/>
      <c r="AI905" s="12"/>
      <c r="AJ905" s="12"/>
      <c r="AK905" s="12"/>
      <c r="AL905" s="12"/>
      <c r="AM905" s="12"/>
      <c r="AN905" s="12"/>
      <c r="AO905" s="12"/>
      <c r="AP905" s="12"/>
      <c r="AQ905" s="12"/>
      <c r="AR905" s="12"/>
      <c r="AS905" s="12"/>
      <c r="AT905" s="12"/>
      <c r="AU905" s="12"/>
      <c r="AV905" s="12"/>
      <c r="AW905" s="12"/>
      <c r="AX905" s="12"/>
      <c r="AY905" s="12"/>
      <c r="AZ905" s="12"/>
      <c r="BA905" s="12"/>
      <c r="BB905" s="12"/>
      <c r="BC905" s="12"/>
      <c r="BD905" s="12"/>
      <c r="BE905" s="12"/>
      <c r="BF905" s="12"/>
      <c r="BG905" s="12"/>
      <c r="BH905" s="12"/>
      <c r="BI905" s="12"/>
      <c r="BJ905" s="12"/>
      <c r="BK905" s="12"/>
      <c r="BL905" s="12"/>
      <c r="BM905" s="12"/>
      <c r="BN905" s="12"/>
      <c r="BO905" s="12"/>
      <c r="BP905" s="12"/>
    </row>
    <row r="906" spans="1:68" ht="15.75" x14ac:dyDescent="0.25">
      <c r="A906" s="13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  <c r="AB906" s="12"/>
      <c r="AC906" s="12"/>
      <c r="AD906" s="12"/>
      <c r="AE906" s="12"/>
      <c r="AF906" s="12"/>
      <c r="AG906" s="12"/>
      <c r="AH906" s="12"/>
      <c r="AI906" s="12"/>
      <c r="AJ906" s="12"/>
      <c r="AK906" s="12"/>
      <c r="AL906" s="12"/>
      <c r="AM906" s="12"/>
      <c r="AN906" s="12"/>
      <c r="AO906" s="12"/>
      <c r="AP906" s="12"/>
      <c r="AQ906" s="12"/>
      <c r="AR906" s="12"/>
      <c r="AS906" s="12"/>
      <c r="AT906" s="12"/>
      <c r="AU906" s="12"/>
      <c r="AV906" s="12"/>
      <c r="AW906" s="12"/>
      <c r="AX906" s="12"/>
      <c r="AY906" s="12"/>
      <c r="AZ906" s="12"/>
      <c r="BA906" s="12"/>
      <c r="BB906" s="12"/>
      <c r="BC906" s="12"/>
      <c r="BD906" s="12"/>
      <c r="BE906" s="12"/>
      <c r="BF906" s="12"/>
      <c r="BG906" s="12"/>
      <c r="BH906" s="12"/>
      <c r="BI906" s="12"/>
      <c r="BJ906" s="12"/>
      <c r="BK906" s="12"/>
      <c r="BL906" s="12"/>
      <c r="BM906" s="12"/>
      <c r="BN906" s="12"/>
      <c r="BO906" s="12"/>
      <c r="BP906" s="12"/>
    </row>
    <row r="907" spans="1:68" ht="15.75" x14ac:dyDescent="0.25">
      <c r="A907" s="13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  <c r="AB907" s="12"/>
      <c r="AC907" s="12"/>
      <c r="AD907" s="12"/>
      <c r="AE907" s="12"/>
      <c r="AF907" s="12"/>
      <c r="AG907" s="12"/>
      <c r="AH907" s="12"/>
      <c r="AI907" s="12"/>
      <c r="AJ907" s="12"/>
      <c r="AK907" s="12"/>
      <c r="AL907" s="12"/>
      <c r="AM907" s="12"/>
      <c r="AN907" s="12"/>
      <c r="AO907" s="12"/>
      <c r="AP907" s="12"/>
      <c r="AQ907" s="12"/>
      <c r="AR907" s="12"/>
      <c r="AS907" s="12"/>
      <c r="AT907" s="12"/>
      <c r="AU907" s="12"/>
      <c r="AV907" s="12"/>
      <c r="AW907" s="12"/>
      <c r="AX907" s="12"/>
      <c r="AY907" s="12"/>
      <c r="AZ907" s="12"/>
      <c r="BA907" s="12"/>
      <c r="BB907" s="12"/>
      <c r="BC907" s="12"/>
      <c r="BD907" s="12"/>
      <c r="BE907" s="12"/>
      <c r="BF907" s="12"/>
      <c r="BG907" s="12"/>
      <c r="BH907" s="12"/>
      <c r="BI907" s="12"/>
      <c r="BJ907" s="12"/>
      <c r="BK907" s="12"/>
      <c r="BL907" s="12"/>
      <c r="BM907" s="12"/>
      <c r="BN907" s="12"/>
      <c r="BO907" s="12"/>
      <c r="BP907" s="12"/>
    </row>
    <row r="908" spans="1:68" ht="15.75" x14ac:dyDescent="0.25">
      <c r="A908" s="13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  <c r="AB908" s="12"/>
      <c r="AC908" s="12"/>
      <c r="AD908" s="12"/>
      <c r="AE908" s="12"/>
      <c r="AF908" s="12"/>
      <c r="AG908" s="12"/>
      <c r="AH908" s="12"/>
      <c r="AI908" s="12"/>
      <c r="AJ908" s="12"/>
      <c r="AK908" s="12"/>
      <c r="AL908" s="12"/>
      <c r="AM908" s="12"/>
      <c r="AN908" s="12"/>
      <c r="AO908" s="12"/>
      <c r="AP908" s="12"/>
      <c r="AQ908" s="12"/>
      <c r="AR908" s="12"/>
      <c r="AS908" s="12"/>
      <c r="AT908" s="12"/>
      <c r="AU908" s="12"/>
      <c r="AV908" s="12"/>
      <c r="AW908" s="12"/>
      <c r="AX908" s="12"/>
      <c r="AY908" s="12"/>
      <c r="AZ908" s="12"/>
      <c r="BA908" s="12"/>
      <c r="BB908" s="12"/>
      <c r="BC908" s="12"/>
      <c r="BD908" s="12"/>
      <c r="BE908" s="12"/>
      <c r="BF908" s="12"/>
      <c r="BG908" s="12"/>
      <c r="BH908" s="12"/>
      <c r="BI908" s="12"/>
      <c r="BJ908" s="12"/>
      <c r="BK908" s="12"/>
      <c r="BL908" s="12"/>
      <c r="BM908" s="12"/>
      <c r="BN908" s="12"/>
      <c r="BO908" s="12"/>
      <c r="BP908" s="12"/>
    </row>
    <row r="909" spans="1:68" ht="15.75" x14ac:dyDescent="0.25">
      <c r="A909" s="13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F909" s="12"/>
      <c r="AG909" s="12"/>
      <c r="AH909" s="12"/>
      <c r="AI909" s="12"/>
      <c r="AJ909" s="12"/>
      <c r="AK909" s="12"/>
      <c r="AL909" s="12"/>
      <c r="AM909" s="12"/>
      <c r="AN909" s="12"/>
      <c r="AO909" s="12"/>
      <c r="AP909" s="12"/>
      <c r="AQ909" s="12"/>
      <c r="AR909" s="12"/>
      <c r="AS909" s="12"/>
      <c r="AT909" s="12"/>
      <c r="AU909" s="12"/>
      <c r="AV909" s="12"/>
      <c r="AW909" s="12"/>
      <c r="AX909" s="12"/>
      <c r="AY909" s="12"/>
      <c r="AZ909" s="12"/>
      <c r="BA909" s="12"/>
      <c r="BB909" s="12"/>
      <c r="BC909" s="12"/>
      <c r="BD909" s="12"/>
      <c r="BE909" s="12"/>
      <c r="BF909" s="12"/>
      <c r="BG909" s="12"/>
      <c r="BH909" s="12"/>
      <c r="BI909" s="12"/>
      <c r="BJ909" s="12"/>
      <c r="BK909" s="12"/>
      <c r="BL909" s="12"/>
      <c r="BM909" s="12"/>
      <c r="BN909" s="12"/>
      <c r="BO909" s="12"/>
      <c r="BP909" s="12"/>
    </row>
    <row r="910" spans="1:68" ht="15.75" x14ac:dyDescent="0.25">
      <c r="A910" s="13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  <c r="AB910" s="12"/>
      <c r="AC910" s="12"/>
      <c r="AD910" s="12"/>
      <c r="AE910" s="12"/>
      <c r="AF910" s="12"/>
      <c r="AG910" s="12"/>
      <c r="AH910" s="12"/>
      <c r="AI910" s="12"/>
      <c r="AJ910" s="12"/>
      <c r="AK910" s="12"/>
      <c r="AL910" s="12"/>
      <c r="AM910" s="12"/>
      <c r="AN910" s="12"/>
      <c r="AO910" s="12"/>
      <c r="AP910" s="12"/>
      <c r="AQ910" s="12"/>
      <c r="AR910" s="12"/>
      <c r="AS910" s="12"/>
      <c r="AT910" s="12"/>
      <c r="AU910" s="12"/>
      <c r="AV910" s="12"/>
      <c r="AW910" s="12"/>
      <c r="AX910" s="12"/>
      <c r="AY910" s="12"/>
      <c r="AZ910" s="12"/>
      <c r="BA910" s="12"/>
      <c r="BB910" s="12"/>
      <c r="BC910" s="12"/>
      <c r="BD910" s="12"/>
      <c r="BE910" s="12"/>
      <c r="BF910" s="12"/>
      <c r="BG910" s="12"/>
      <c r="BH910" s="12"/>
      <c r="BI910" s="12"/>
      <c r="BJ910" s="12"/>
      <c r="BK910" s="12"/>
      <c r="BL910" s="12"/>
      <c r="BM910" s="12"/>
      <c r="BN910" s="12"/>
      <c r="BO910" s="12"/>
      <c r="BP910" s="12"/>
    </row>
    <row r="911" spans="1:68" ht="15.75" x14ac:dyDescent="0.25">
      <c r="A911" s="13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  <c r="AB911" s="12"/>
      <c r="AC911" s="12"/>
      <c r="AD911" s="12"/>
      <c r="AE911" s="12"/>
      <c r="AF911" s="12"/>
      <c r="AG911" s="12"/>
      <c r="AH911" s="12"/>
      <c r="AI911" s="12"/>
      <c r="AJ911" s="12"/>
      <c r="AK911" s="12"/>
      <c r="AL911" s="12"/>
      <c r="AM911" s="12"/>
      <c r="AN911" s="12"/>
      <c r="AO911" s="12"/>
      <c r="AP911" s="12"/>
      <c r="AQ911" s="12"/>
      <c r="AR911" s="12"/>
      <c r="AS911" s="12"/>
      <c r="AT911" s="12"/>
      <c r="AU911" s="12"/>
      <c r="AV911" s="12"/>
      <c r="AW911" s="12"/>
      <c r="AX911" s="12"/>
      <c r="AY911" s="12"/>
      <c r="AZ911" s="12"/>
      <c r="BA911" s="12"/>
      <c r="BB911" s="12"/>
      <c r="BC911" s="12"/>
      <c r="BD911" s="12"/>
      <c r="BE911" s="12"/>
      <c r="BF911" s="12"/>
      <c r="BG911" s="12"/>
      <c r="BH911" s="12"/>
      <c r="BI911" s="12"/>
      <c r="BJ911" s="12"/>
      <c r="BK911" s="12"/>
      <c r="BL911" s="12"/>
      <c r="BM911" s="12"/>
      <c r="BN911" s="12"/>
      <c r="BO911" s="12"/>
      <c r="BP911" s="12"/>
    </row>
    <row r="912" spans="1:68" ht="15.75" x14ac:dyDescent="0.25">
      <c r="A912" s="13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  <c r="AB912" s="12"/>
      <c r="AC912" s="12"/>
      <c r="AD912" s="12"/>
      <c r="AE912" s="12"/>
      <c r="AF912" s="12"/>
      <c r="AG912" s="12"/>
      <c r="AH912" s="12"/>
      <c r="AI912" s="12"/>
      <c r="AJ912" s="12"/>
      <c r="AK912" s="12"/>
      <c r="AL912" s="12"/>
      <c r="AM912" s="12"/>
      <c r="AN912" s="12"/>
      <c r="AO912" s="12"/>
      <c r="AP912" s="12"/>
      <c r="AQ912" s="12"/>
      <c r="AR912" s="12"/>
      <c r="AS912" s="12"/>
      <c r="AT912" s="12"/>
      <c r="AU912" s="12"/>
      <c r="AV912" s="12"/>
      <c r="AW912" s="12"/>
      <c r="AX912" s="12"/>
      <c r="AY912" s="12"/>
      <c r="AZ912" s="12"/>
      <c r="BA912" s="12"/>
      <c r="BB912" s="12"/>
      <c r="BC912" s="12"/>
      <c r="BD912" s="12"/>
      <c r="BE912" s="12"/>
      <c r="BF912" s="12"/>
      <c r="BG912" s="12"/>
      <c r="BH912" s="12"/>
      <c r="BI912" s="12"/>
      <c r="BJ912" s="12"/>
      <c r="BK912" s="12"/>
      <c r="BL912" s="12"/>
      <c r="BM912" s="12"/>
      <c r="BN912" s="12"/>
      <c r="BO912" s="12"/>
      <c r="BP912" s="12"/>
    </row>
    <row r="913" spans="1:68" ht="15.75" x14ac:dyDescent="0.25">
      <c r="A913" s="13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  <c r="AB913" s="12"/>
      <c r="AC913" s="12"/>
      <c r="AD913" s="12"/>
      <c r="AE913" s="12"/>
      <c r="AF913" s="12"/>
      <c r="AG913" s="12"/>
      <c r="AH913" s="12"/>
      <c r="AI913" s="12"/>
      <c r="AJ913" s="12"/>
      <c r="AK913" s="12"/>
      <c r="AL913" s="12"/>
      <c r="AM913" s="12"/>
      <c r="AN913" s="12"/>
      <c r="AO913" s="12"/>
      <c r="AP913" s="12"/>
      <c r="AQ913" s="12"/>
      <c r="AR913" s="12"/>
      <c r="AS913" s="12"/>
      <c r="AT913" s="12"/>
      <c r="AU913" s="12"/>
      <c r="AV913" s="12"/>
      <c r="AW913" s="12"/>
      <c r="AX913" s="12"/>
      <c r="AY913" s="12"/>
      <c r="AZ913" s="12"/>
      <c r="BA913" s="12"/>
      <c r="BB913" s="12"/>
      <c r="BC913" s="12"/>
      <c r="BD913" s="12"/>
      <c r="BE913" s="12"/>
      <c r="BF913" s="12"/>
      <c r="BG913" s="12"/>
      <c r="BH913" s="12"/>
      <c r="BI913" s="12"/>
      <c r="BJ913" s="12"/>
      <c r="BK913" s="12"/>
      <c r="BL913" s="12"/>
      <c r="BM913" s="12"/>
      <c r="BN913" s="12"/>
      <c r="BO913" s="12"/>
      <c r="BP913" s="12"/>
    </row>
    <row r="914" spans="1:68" ht="15.75" x14ac:dyDescent="0.25">
      <c r="A914" s="13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  <c r="AB914" s="12"/>
      <c r="AC914" s="12"/>
      <c r="AD914" s="12"/>
      <c r="AE914" s="12"/>
      <c r="AF914" s="12"/>
      <c r="AG914" s="12"/>
      <c r="AH914" s="12"/>
      <c r="AI914" s="12"/>
      <c r="AJ914" s="12"/>
      <c r="AK914" s="12"/>
      <c r="AL914" s="12"/>
      <c r="AM914" s="12"/>
      <c r="AN914" s="12"/>
      <c r="AO914" s="12"/>
      <c r="AP914" s="12"/>
      <c r="AQ914" s="12"/>
      <c r="AR914" s="12"/>
      <c r="AS914" s="12"/>
      <c r="AT914" s="12"/>
      <c r="AU914" s="12"/>
      <c r="AV914" s="12"/>
      <c r="AW914" s="12"/>
      <c r="AX914" s="12"/>
      <c r="AY914" s="12"/>
      <c r="AZ914" s="12"/>
      <c r="BA914" s="12"/>
      <c r="BB914" s="12"/>
      <c r="BC914" s="12"/>
      <c r="BD914" s="12"/>
      <c r="BE914" s="12"/>
      <c r="BF914" s="12"/>
      <c r="BG914" s="12"/>
      <c r="BH914" s="12"/>
      <c r="BI914" s="12"/>
      <c r="BJ914" s="12"/>
      <c r="BK914" s="12"/>
      <c r="BL914" s="12"/>
      <c r="BM914" s="12"/>
      <c r="BN914" s="12"/>
      <c r="BO914" s="12"/>
      <c r="BP914" s="12"/>
    </row>
  </sheetData>
  <mergeCells count="2">
    <mergeCell ref="M1:S1"/>
    <mergeCell ref="T1:Y1"/>
  </mergeCells>
  <phoneticPr fontId="4" type="noConversion"/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22"/>
  <sheetViews>
    <sheetView zoomScale="70" zoomScaleNormal="70" workbookViewId="0">
      <selection activeCell="A101" sqref="A101"/>
    </sheetView>
  </sheetViews>
  <sheetFormatPr defaultRowHeight="15" x14ac:dyDescent="0.25"/>
  <cols>
    <col min="1" max="1" width="17.7109375" customWidth="1"/>
    <col min="2" max="2" width="13.85546875" customWidth="1"/>
    <col min="3" max="3" width="20.5703125" customWidth="1"/>
    <col min="30" max="42" width="9.140625" style="25"/>
  </cols>
  <sheetData>
    <row r="1" spans="1:53" ht="15.75" x14ac:dyDescent="0.25">
      <c r="A1" s="2" t="s">
        <v>161</v>
      </c>
      <c r="B1" s="3" t="s">
        <v>162</v>
      </c>
      <c r="C1" s="3" t="s">
        <v>163</v>
      </c>
      <c r="D1" s="3"/>
      <c r="E1" s="12" t="s">
        <v>28</v>
      </c>
      <c r="F1" s="3"/>
      <c r="G1" s="3"/>
      <c r="H1" s="3" t="s">
        <v>26</v>
      </c>
      <c r="I1" s="3" t="s">
        <v>26</v>
      </c>
      <c r="J1" s="3" t="s">
        <v>26</v>
      </c>
      <c r="K1" s="3" t="s">
        <v>26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27</v>
      </c>
      <c r="S1" s="3" t="s">
        <v>27</v>
      </c>
      <c r="T1" s="3" t="s">
        <v>27</v>
      </c>
      <c r="U1" s="3" t="s">
        <v>27</v>
      </c>
      <c r="V1" s="3" t="s">
        <v>1</v>
      </c>
      <c r="W1" s="3" t="s">
        <v>1</v>
      </c>
      <c r="X1" s="3" t="s">
        <v>1</v>
      </c>
      <c r="Y1" s="3" t="s">
        <v>1</v>
      </c>
      <c r="Z1" s="3" t="s">
        <v>1</v>
      </c>
      <c r="AA1" s="3" t="s">
        <v>1</v>
      </c>
      <c r="AB1" s="3" t="s">
        <v>1</v>
      </c>
      <c r="AC1" s="3" t="s">
        <v>1</v>
      </c>
      <c r="AD1" s="4"/>
      <c r="AE1" s="4"/>
      <c r="AF1" s="51" t="s">
        <v>216</v>
      </c>
      <c r="AG1" s="52"/>
      <c r="AH1" s="52"/>
      <c r="AI1" s="52"/>
      <c r="AJ1" s="52"/>
      <c r="AK1" s="52"/>
      <c r="AL1" s="52"/>
      <c r="AM1" s="52"/>
      <c r="AN1" s="52"/>
      <c r="AO1" s="52"/>
      <c r="AP1" s="53" t="s">
        <v>214</v>
      </c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</row>
    <row r="2" spans="1:53" ht="15.6" x14ac:dyDescent="0.35">
      <c r="A2" s="2"/>
      <c r="B2" s="3"/>
      <c r="C2" s="14" t="s">
        <v>164</v>
      </c>
      <c r="D2" s="14"/>
      <c r="F2" s="12"/>
      <c r="G2" s="12"/>
      <c r="H2" s="3" t="str">
        <f>'[1]Morava-Light'!F1</f>
        <v xml:space="preserve">Al    </v>
      </c>
      <c r="I2" s="3" t="str">
        <f>'[1]Morava-Light'!H1</f>
        <v xml:space="preserve">Si     </v>
      </c>
      <c r="J2" s="3" t="str">
        <f>'[1]Morava-Light'!J1</f>
        <v xml:space="preserve">P    </v>
      </c>
      <c r="K2" s="3" t="str">
        <f>'[1]Morava-Light'!N1</f>
        <v xml:space="preserve">S     </v>
      </c>
      <c r="L2" s="3" t="str">
        <f>'[1]Morava-Medium'!F1</f>
        <v xml:space="preserve">Ti     </v>
      </c>
      <c r="M2" s="3" t="str">
        <f>'[1]Morava-Medium'!H1</f>
        <v xml:space="preserve">V     </v>
      </c>
      <c r="N2" s="3" t="str">
        <f>'[1]Morava-Medium'!L1</f>
        <v xml:space="preserve">K       </v>
      </c>
      <c r="O2" s="3" t="str">
        <f>'[1]Morava-Medium'!N1</f>
        <v xml:space="preserve">Ca     </v>
      </c>
      <c r="P2" s="3" t="str">
        <f>'[1]Morava-Medium'!P1</f>
        <v xml:space="preserve">Fe      </v>
      </c>
      <c r="Q2" s="3" t="str">
        <f>'[1]Morava-Medium'!R1</f>
        <v xml:space="preserve">Mn     </v>
      </c>
      <c r="R2" s="3" t="str">
        <f>'[1]Morava-Heavy'!J1</f>
        <v xml:space="preserve">Cr    </v>
      </c>
      <c r="S2" s="3" t="str">
        <f>'[1]Morava-Heavy'!N1</f>
        <v xml:space="preserve">Ni    </v>
      </c>
      <c r="T2" s="3" t="str">
        <f>'[1]Morava-Heavy'!P1</f>
        <v xml:space="preserve">Cu    </v>
      </c>
      <c r="U2" s="3" t="str">
        <f>'[1]Morava-Heavy'!R1</f>
        <v xml:space="preserve">Zn     </v>
      </c>
      <c r="V2" s="3" t="str">
        <f>'[1]Morava-Heaviest'!F1</f>
        <v xml:space="preserve">Zr     </v>
      </c>
      <c r="W2" s="3" t="str">
        <f>'[1]Morava-Heaviest'!H1</f>
        <v xml:space="preserve">Sr    </v>
      </c>
      <c r="X2" s="3" t="str">
        <f>'[1]Morava-Heaviest'!J1</f>
        <v xml:space="preserve">Rb     </v>
      </c>
      <c r="Y2" s="3" t="str">
        <f>'[1]Morava-Heaviest'!L1</f>
        <v xml:space="preserve">Y     </v>
      </c>
      <c r="Z2" s="3" t="str">
        <f>'[1]Morava-Heaviest'!Z1</f>
        <v xml:space="preserve">Pb    </v>
      </c>
      <c r="AA2" s="3" t="str">
        <f>'[1]Morava-Heaviest'!AB1</f>
        <v xml:space="preserve">As    </v>
      </c>
      <c r="AB2" s="3" t="str">
        <f>'[1]Morava-Heaviest'!AD1</f>
        <v xml:space="preserve">Nb    </v>
      </c>
      <c r="AC2" s="3" t="str">
        <f>'[1]Morava-Heaviest'!AF1</f>
        <v xml:space="preserve">U    </v>
      </c>
      <c r="AD2" s="4"/>
      <c r="AE2" s="4"/>
      <c r="AF2" s="52" t="s">
        <v>212</v>
      </c>
      <c r="AG2" s="52" t="s">
        <v>213</v>
      </c>
      <c r="AH2" s="52" t="s">
        <v>217</v>
      </c>
      <c r="AI2" s="52" t="s">
        <v>6</v>
      </c>
      <c r="AJ2" s="52" t="s">
        <v>166</v>
      </c>
      <c r="AK2" s="52" t="s">
        <v>8</v>
      </c>
      <c r="AL2" s="52" t="s">
        <v>10</v>
      </c>
      <c r="AM2" s="52" t="s">
        <v>167</v>
      </c>
      <c r="AN2" s="52" t="s">
        <v>12</v>
      </c>
      <c r="AO2" s="52" t="s">
        <v>13</v>
      </c>
      <c r="AP2" s="53" t="s">
        <v>9</v>
      </c>
      <c r="AQ2" s="53" t="s">
        <v>15</v>
      </c>
      <c r="AR2" s="53" t="s">
        <v>16</v>
      </c>
      <c r="AS2" s="53" t="s">
        <v>17</v>
      </c>
      <c r="AT2" s="53" t="s">
        <v>18</v>
      </c>
      <c r="AU2" s="53" t="s">
        <v>19</v>
      </c>
      <c r="AV2" s="53" t="s">
        <v>168</v>
      </c>
      <c r="AW2" s="53" t="s">
        <v>21</v>
      </c>
      <c r="AX2" s="53" t="s">
        <v>22</v>
      </c>
      <c r="AY2" s="53" t="s">
        <v>23</v>
      </c>
      <c r="AZ2" s="53" t="s">
        <v>24</v>
      </c>
      <c r="BA2" s="53" t="s">
        <v>25</v>
      </c>
    </row>
    <row r="3" spans="1:53" ht="15.6" x14ac:dyDescent="0.35">
      <c r="A3" s="8" t="s">
        <v>89</v>
      </c>
      <c r="B3" s="4">
        <f>AVERAGE(27,28 )</f>
        <v>27.5</v>
      </c>
      <c r="C3" s="14">
        <v>1.3819999999999999</v>
      </c>
      <c r="D3" s="12"/>
      <c r="E3" s="12"/>
      <c r="F3" s="12"/>
      <c r="G3" s="12"/>
      <c r="H3" s="9">
        <v>20.225000000000001</v>
      </c>
      <c r="I3" s="9">
        <v>155.05099999999999</v>
      </c>
      <c r="J3" s="9">
        <v>1.9990000000000001</v>
      </c>
      <c r="K3" s="9">
        <v>6.3529999999999998</v>
      </c>
      <c r="L3" s="9">
        <v>483.26900000000001</v>
      </c>
      <c r="M3" s="9">
        <v>24.548999999999999</v>
      </c>
      <c r="N3" s="9">
        <v>1321.8119999999999</v>
      </c>
      <c r="O3" s="9">
        <v>567.85500000000002</v>
      </c>
      <c r="P3" s="9">
        <v>3797.01</v>
      </c>
      <c r="Q3" s="9">
        <v>83.933000000000007</v>
      </c>
      <c r="R3" s="9">
        <v>23.263999999999999</v>
      </c>
      <c r="S3" s="9">
        <v>15.577999999999999</v>
      </c>
      <c r="T3" s="9">
        <v>15.375</v>
      </c>
      <c r="U3" s="9">
        <v>70.304000000000002</v>
      </c>
      <c r="V3" s="9">
        <v>194.55600000000001</v>
      </c>
      <c r="W3" s="9">
        <v>80.102000000000004</v>
      </c>
      <c r="X3" s="9">
        <v>90.090999999999994</v>
      </c>
      <c r="Y3" s="9">
        <v>58.845999999999997</v>
      </c>
      <c r="Z3" s="9">
        <v>15.537000000000001</v>
      </c>
      <c r="AA3" s="9">
        <v>1.5409999999999999</v>
      </c>
      <c r="AB3" s="9">
        <v>15.856999999999999</v>
      </c>
      <c r="AC3" s="9">
        <v>4.798</v>
      </c>
      <c r="AD3" s="9"/>
      <c r="AE3" s="9"/>
      <c r="AF3" s="49">
        <f>0.3957*H3-1.1743</f>
        <v>6.8287325000000001</v>
      </c>
      <c r="AG3" s="49">
        <f>0.1279*I3+6.4764</f>
        <v>26.307422899999999</v>
      </c>
      <c r="AH3" s="49">
        <f>0.1304*J3-0.0739</f>
        <v>0.18676960000000001</v>
      </c>
      <c r="AI3" s="49"/>
      <c r="AJ3" s="49">
        <f>0.008*L3+0.0242</f>
        <v>3.890352</v>
      </c>
      <c r="AK3" s="49"/>
      <c r="AL3" s="49">
        <f>0.0019*N3+0.0362</f>
        <v>2.5476427999999998</v>
      </c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</row>
    <row r="4" spans="1:53" ht="15.6" x14ac:dyDescent="0.35">
      <c r="A4" s="8" t="s">
        <v>92</v>
      </c>
      <c r="B4" s="4">
        <f>AVERAGE(28,29 )</f>
        <v>28.5</v>
      </c>
      <c r="C4" s="14">
        <f>C3+1.382</f>
        <v>2.7639999999999998</v>
      </c>
      <c r="D4" s="12"/>
      <c r="E4" s="12">
        <v>2.9660594463348389</v>
      </c>
      <c r="F4" s="12" t="s">
        <v>29</v>
      </c>
      <c r="G4" s="12"/>
      <c r="H4" s="9">
        <v>20.306999999999999</v>
      </c>
      <c r="I4" s="9">
        <v>150.125</v>
      </c>
      <c r="J4" s="9">
        <v>2.254</v>
      </c>
      <c r="K4" s="9">
        <v>5.133</v>
      </c>
      <c r="L4" s="9">
        <v>498.07400000000001</v>
      </c>
      <c r="M4" s="9">
        <v>24.204000000000001</v>
      </c>
      <c r="N4" s="9">
        <v>1329.53</v>
      </c>
      <c r="O4" s="9">
        <v>561.49</v>
      </c>
      <c r="P4" s="9">
        <v>3858.7069999999999</v>
      </c>
      <c r="Q4" s="9">
        <v>83.718000000000004</v>
      </c>
      <c r="R4" s="9">
        <v>23.434999999999999</v>
      </c>
      <c r="S4" s="9">
        <v>16.18</v>
      </c>
      <c r="T4" s="9">
        <v>16.716000000000001</v>
      </c>
      <c r="U4" s="9">
        <v>64.593999999999994</v>
      </c>
      <c r="V4" s="9">
        <v>181.81</v>
      </c>
      <c r="W4" s="9">
        <v>71.372</v>
      </c>
      <c r="X4" s="9">
        <v>81.691000000000003</v>
      </c>
      <c r="Y4" s="9">
        <v>50.667999999999999</v>
      </c>
      <c r="Z4" s="9">
        <v>14.757</v>
      </c>
      <c r="AA4" s="9">
        <v>1.49</v>
      </c>
      <c r="AB4" s="9">
        <v>12.198</v>
      </c>
      <c r="AC4" s="9">
        <v>3.8010000000000002</v>
      </c>
      <c r="AD4" s="9"/>
      <c r="AE4" s="9"/>
      <c r="AF4" s="9"/>
      <c r="AG4" s="9"/>
      <c r="AH4" s="9"/>
      <c r="AI4" s="50"/>
      <c r="AJ4" s="50"/>
      <c r="AK4" s="50"/>
      <c r="AL4" s="50"/>
      <c r="AM4" s="50"/>
      <c r="AN4" s="50"/>
      <c r="AO4" s="50"/>
      <c r="AP4" s="50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</row>
    <row r="5" spans="1:53" ht="15.6" x14ac:dyDescent="0.35">
      <c r="A5" s="8" t="s">
        <v>93</v>
      </c>
      <c r="B5" s="4">
        <f>AVERAGE(29,30 )</f>
        <v>29.5</v>
      </c>
      <c r="C5" s="14">
        <f>C4+1.382</f>
        <v>4.1459999999999999</v>
      </c>
      <c r="D5" s="12"/>
      <c r="E5" s="12">
        <v>4.1353460550308228</v>
      </c>
      <c r="F5" s="12" t="s">
        <v>29</v>
      </c>
      <c r="G5" s="12"/>
      <c r="H5" s="9">
        <v>19.609000000000002</v>
      </c>
      <c r="I5" s="9">
        <v>180.214</v>
      </c>
      <c r="J5" s="9">
        <v>2.6549999999999998</v>
      </c>
      <c r="K5" s="9">
        <v>7.72</v>
      </c>
      <c r="L5" s="9">
        <v>400.71800000000002</v>
      </c>
      <c r="M5" s="9">
        <v>19.286000000000001</v>
      </c>
      <c r="N5" s="9">
        <v>1181.6959999999999</v>
      </c>
      <c r="O5" s="9">
        <v>667.19</v>
      </c>
      <c r="P5" s="9">
        <v>3209.5329999999999</v>
      </c>
      <c r="Q5" s="9">
        <v>82.256</v>
      </c>
      <c r="R5" s="9">
        <v>20.062999999999999</v>
      </c>
      <c r="S5" s="9">
        <v>15.589</v>
      </c>
      <c r="T5" s="9">
        <v>16.777999999999999</v>
      </c>
      <c r="U5" s="9">
        <v>97.075000000000003</v>
      </c>
      <c r="V5" s="9">
        <v>124.992</v>
      </c>
      <c r="W5" s="9">
        <v>63.125</v>
      </c>
      <c r="X5" s="9">
        <v>63.639000000000003</v>
      </c>
      <c r="Y5" s="9">
        <v>38.11</v>
      </c>
      <c r="Z5" s="9">
        <v>14.02</v>
      </c>
      <c r="AA5" s="9">
        <v>1.375</v>
      </c>
      <c r="AB5" s="9">
        <v>9.7379999999999995</v>
      </c>
      <c r="AC5" s="9">
        <v>3.6589999999999998</v>
      </c>
      <c r="AD5" s="9"/>
      <c r="AE5" s="9"/>
      <c r="AF5" s="9"/>
      <c r="AG5" s="9"/>
      <c r="AH5" s="9"/>
      <c r="AI5" s="50"/>
      <c r="AJ5" s="50"/>
      <c r="AK5" s="50"/>
      <c r="AL5" s="50"/>
      <c r="AM5" s="50"/>
      <c r="AN5" s="50"/>
      <c r="AO5" s="50"/>
      <c r="AP5" s="50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</row>
    <row r="6" spans="1:53" ht="15.75" x14ac:dyDescent="0.25">
      <c r="A6" s="8" t="s">
        <v>94</v>
      </c>
      <c r="B6" s="4">
        <f>AVERAGE(30,31 )</f>
        <v>30.5</v>
      </c>
      <c r="C6" s="14">
        <f>C5+1.382</f>
        <v>5.5279999999999996</v>
      </c>
      <c r="D6" s="12"/>
      <c r="E6" s="12">
        <v>1.9500564932823181</v>
      </c>
      <c r="F6" s="12" t="s">
        <v>30</v>
      </c>
      <c r="G6" s="12"/>
      <c r="H6" s="9">
        <v>19.081</v>
      </c>
      <c r="I6" s="9">
        <v>177.1</v>
      </c>
      <c r="J6" s="9">
        <v>2.512</v>
      </c>
      <c r="K6" s="9">
        <v>6.8250000000000002</v>
      </c>
      <c r="L6" s="9">
        <v>339.09699999999998</v>
      </c>
      <c r="M6" s="9">
        <v>17.141999999999999</v>
      </c>
      <c r="N6" s="9">
        <v>1133.3620000000001</v>
      </c>
      <c r="O6" s="9">
        <v>607.577</v>
      </c>
      <c r="P6" s="9">
        <v>2655.0070000000001</v>
      </c>
      <c r="Q6" s="9">
        <v>58.505000000000003</v>
      </c>
      <c r="R6" s="9">
        <v>17.780999999999999</v>
      </c>
      <c r="S6" s="9">
        <v>13.664999999999999</v>
      </c>
      <c r="T6" s="9">
        <v>15.38</v>
      </c>
      <c r="U6" s="9">
        <v>91.302999999999997</v>
      </c>
      <c r="V6" s="9">
        <v>124.22199999999999</v>
      </c>
      <c r="W6" s="9">
        <v>69.67</v>
      </c>
      <c r="X6" s="9">
        <v>65.013000000000005</v>
      </c>
      <c r="Y6" s="9">
        <v>44.286000000000001</v>
      </c>
      <c r="Z6" s="9">
        <v>12.964</v>
      </c>
      <c r="AA6" s="9">
        <v>1.1160000000000001</v>
      </c>
      <c r="AB6" s="9">
        <v>10.465</v>
      </c>
      <c r="AC6" s="9">
        <v>3.266</v>
      </c>
      <c r="AD6" s="9"/>
      <c r="AE6" s="9"/>
      <c r="AF6" s="9"/>
      <c r="AG6" s="9"/>
      <c r="AH6" s="9"/>
      <c r="AI6" s="50"/>
      <c r="AJ6" s="50"/>
      <c r="AK6" s="50"/>
      <c r="AL6" s="50"/>
      <c r="AM6" s="50"/>
      <c r="AN6" s="50"/>
      <c r="AO6" s="50"/>
      <c r="AP6" s="50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</row>
    <row r="7" spans="1:53" ht="15.75" x14ac:dyDescent="0.25">
      <c r="A7" s="8" t="s">
        <v>95</v>
      </c>
      <c r="B7" s="4">
        <f>AVERAGE(31,32 )</f>
        <v>31.5</v>
      </c>
      <c r="C7" s="14">
        <f t="shared" ref="C7:C70" si="0">C6+1.382</f>
        <v>6.9099999999999993</v>
      </c>
      <c r="D7" s="12"/>
      <c r="E7" s="12">
        <v>1.5697759985923767</v>
      </c>
      <c r="F7" s="12" t="s">
        <v>30</v>
      </c>
      <c r="G7" s="12"/>
      <c r="H7" s="9">
        <v>19.57</v>
      </c>
      <c r="I7" s="9">
        <v>182.09</v>
      </c>
      <c r="J7" s="9">
        <v>2.117</v>
      </c>
      <c r="K7" s="9">
        <v>6.3029999999999999</v>
      </c>
      <c r="L7" s="9">
        <v>380.06799999999998</v>
      </c>
      <c r="M7" s="9">
        <v>17.427</v>
      </c>
      <c r="N7" s="9">
        <v>1199.3030000000001</v>
      </c>
      <c r="O7" s="9">
        <v>602.94899999999996</v>
      </c>
      <c r="P7" s="9">
        <v>2934.9450000000002</v>
      </c>
      <c r="Q7" s="9">
        <v>65.122</v>
      </c>
      <c r="R7" s="9">
        <v>19.771999999999998</v>
      </c>
      <c r="S7" s="9">
        <v>14.06</v>
      </c>
      <c r="T7" s="9">
        <v>13.893000000000001</v>
      </c>
      <c r="U7" s="9">
        <v>82.423000000000002</v>
      </c>
      <c r="V7" s="9">
        <v>136.82300000000001</v>
      </c>
      <c r="W7" s="9">
        <v>67.575000000000003</v>
      </c>
      <c r="X7" s="9">
        <v>67.066000000000003</v>
      </c>
      <c r="Y7" s="9">
        <v>41.857999999999997</v>
      </c>
      <c r="Z7" s="9">
        <v>13.45</v>
      </c>
      <c r="AA7" s="9">
        <v>1.2330000000000001</v>
      </c>
      <c r="AB7" s="9">
        <v>10.467000000000001</v>
      </c>
      <c r="AC7" s="9">
        <v>3.6629999999999998</v>
      </c>
      <c r="AD7" s="9"/>
      <c r="AE7" s="9"/>
      <c r="AF7" s="9"/>
      <c r="AG7" s="9"/>
      <c r="AH7" s="9"/>
      <c r="AI7" s="50"/>
      <c r="AJ7" s="50"/>
      <c r="AK7" s="50"/>
      <c r="AL7" s="50"/>
      <c r="AM7" s="50"/>
      <c r="AN7" s="50"/>
      <c r="AO7" s="50"/>
      <c r="AP7" s="50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</row>
    <row r="8" spans="1:53" ht="15.6" x14ac:dyDescent="0.35">
      <c r="A8" s="8" t="s">
        <v>96</v>
      </c>
      <c r="B8" s="4">
        <f>AVERAGE(32,33 )</f>
        <v>32.5</v>
      </c>
      <c r="C8" s="14">
        <f t="shared" si="0"/>
        <v>8.2919999999999998</v>
      </c>
      <c r="D8" s="12"/>
      <c r="E8" s="12">
        <v>1.7631590962409973</v>
      </c>
      <c r="F8" s="12" t="s">
        <v>29</v>
      </c>
      <c r="G8" s="12"/>
      <c r="H8" s="9">
        <v>17.792000000000002</v>
      </c>
      <c r="I8" s="9">
        <v>182.24700000000001</v>
      </c>
      <c r="J8" s="9">
        <v>2.044</v>
      </c>
      <c r="K8" s="9">
        <v>6.907</v>
      </c>
      <c r="L8" s="9">
        <v>338.94499999999999</v>
      </c>
      <c r="M8" s="9">
        <v>13.121</v>
      </c>
      <c r="N8" s="9">
        <v>1120.8779999999999</v>
      </c>
      <c r="O8" s="9">
        <v>605.54</v>
      </c>
      <c r="P8" s="9">
        <v>2570.1790000000001</v>
      </c>
      <c r="Q8" s="9">
        <v>51.371000000000002</v>
      </c>
      <c r="R8" s="9">
        <v>16.815999999999999</v>
      </c>
      <c r="S8" s="9">
        <v>13.308</v>
      </c>
      <c r="T8" s="9">
        <v>13.04</v>
      </c>
      <c r="U8" s="9">
        <v>96.454999999999998</v>
      </c>
      <c r="V8" s="9">
        <v>173.654</v>
      </c>
      <c r="W8" s="9">
        <v>90.031000000000006</v>
      </c>
      <c r="X8" s="9">
        <v>82.269000000000005</v>
      </c>
      <c r="Y8" s="9">
        <v>62.002000000000002</v>
      </c>
      <c r="Z8" s="9">
        <v>13.835000000000001</v>
      </c>
      <c r="AA8" s="9">
        <v>1.351</v>
      </c>
      <c r="AB8" s="9">
        <v>10.942</v>
      </c>
      <c r="AC8" s="9">
        <v>4.7370000000000001</v>
      </c>
      <c r="AD8" s="9"/>
      <c r="AE8" s="9"/>
      <c r="AF8" s="9"/>
      <c r="AG8" s="9"/>
      <c r="AH8" s="9"/>
      <c r="AI8" s="50"/>
      <c r="AJ8" s="50"/>
      <c r="AK8" s="50"/>
      <c r="AL8" s="50"/>
      <c r="AM8" s="50"/>
      <c r="AN8" s="50"/>
      <c r="AO8" s="50"/>
      <c r="AP8" s="50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ht="15.75" x14ac:dyDescent="0.25">
      <c r="A9" s="8" t="s">
        <v>97</v>
      </c>
      <c r="B9" s="4">
        <f>AVERAGE(33,34 )</f>
        <v>33.5</v>
      </c>
      <c r="C9" s="14">
        <f t="shared" si="0"/>
        <v>9.6739999999999995</v>
      </c>
      <c r="D9" s="12"/>
      <c r="E9" s="12">
        <v>3.8082447052001953</v>
      </c>
      <c r="F9" s="12" t="s">
        <v>30</v>
      </c>
      <c r="G9" s="12"/>
      <c r="H9" s="9">
        <v>18.004000000000001</v>
      </c>
      <c r="I9" s="9">
        <v>181.57599999999999</v>
      </c>
      <c r="J9" s="9">
        <v>2.3170000000000002</v>
      </c>
      <c r="K9" s="9">
        <v>7.5620000000000003</v>
      </c>
      <c r="L9" s="9">
        <v>331.267</v>
      </c>
      <c r="M9" s="9">
        <v>15.269</v>
      </c>
      <c r="N9" s="9">
        <v>1087.039</v>
      </c>
      <c r="O9" s="9">
        <v>652.65</v>
      </c>
      <c r="P9" s="9">
        <v>2507.0039999999999</v>
      </c>
      <c r="Q9" s="9">
        <v>53.122999999999998</v>
      </c>
      <c r="R9" s="9">
        <v>17.119</v>
      </c>
      <c r="S9" s="9">
        <v>13.513</v>
      </c>
      <c r="T9" s="9">
        <v>13.624000000000001</v>
      </c>
      <c r="U9" s="9">
        <v>72.724000000000004</v>
      </c>
      <c r="V9" s="9">
        <v>144.863</v>
      </c>
      <c r="W9" s="9">
        <v>92.46</v>
      </c>
      <c r="X9" s="9">
        <v>83.096999999999994</v>
      </c>
      <c r="Y9" s="9">
        <v>59.749000000000002</v>
      </c>
      <c r="Z9" s="9">
        <v>14.67</v>
      </c>
      <c r="AA9" s="9">
        <v>1.1950000000000001</v>
      </c>
      <c r="AB9" s="9">
        <v>13.686999999999999</v>
      </c>
      <c r="AC9" s="9">
        <v>3.4830000000000001</v>
      </c>
      <c r="AD9" s="9"/>
      <c r="AE9" s="9"/>
      <c r="AF9" s="9"/>
      <c r="AG9" s="9"/>
      <c r="AH9" s="9"/>
      <c r="AI9" s="50"/>
      <c r="AJ9" s="50"/>
      <c r="AK9" s="50"/>
      <c r="AL9" s="50"/>
      <c r="AM9" s="50"/>
      <c r="AN9" s="50"/>
      <c r="AO9" s="50"/>
      <c r="AP9" s="50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</row>
    <row r="10" spans="1:53" ht="15.75" x14ac:dyDescent="0.25">
      <c r="A10" s="8" t="s">
        <v>98</v>
      </c>
      <c r="B10" s="4">
        <f>AVERAGE(34,35 )</f>
        <v>34.5</v>
      </c>
      <c r="C10" s="14">
        <f t="shared" si="0"/>
        <v>11.055999999999999</v>
      </c>
      <c r="D10" s="12"/>
      <c r="E10" s="12">
        <v>2.5696990489959717</v>
      </c>
      <c r="F10" s="12" t="s">
        <v>30</v>
      </c>
      <c r="G10" s="12"/>
      <c r="H10" s="9">
        <v>20.751999999999999</v>
      </c>
      <c r="I10" s="9">
        <v>184.82</v>
      </c>
      <c r="J10" s="9">
        <v>2.46</v>
      </c>
      <c r="K10" s="9">
        <v>7.226</v>
      </c>
      <c r="L10" s="9">
        <v>334.68700000000001</v>
      </c>
      <c r="M10" s="9">
        <v>17.582999999999998</v>
      </c>
      <c r="N10" s="9">
        <v>1142.761</v>
      </c>
      <c r="O10" s="9">
        <v>650.86599999999999</v>
      </c>
      <c r="P10" s="9">
        <v>2601.37</v>
      </c>
      <c r="Q10" s="9">
        <v>53.902000000000001</v>
      </c>
      <c r="R10" s="9">
        <v>17.911000000000001</v>
      </c>
      <c r="S10" s="9">
        <v>13.76</v>
      </c>
      <c r="T10" s="9">
        <v>13.923999999999999</v>
      </c>
      <c r="U10" s="9">
        <v>72.548000000000002</v>
      </c>
      <c r="V10" s="9">
        <v>180.755</v>
      </c>
      <c r="W10" s="9">
        <v>97.400999999999996</v>
      </c>
      <c r="X10" s="9">
        <v>89.290999999999997</v>
      </c>
      <c r="Y10" s="9">
        <v>69.102000000000004</v>
      </c>
      <c r="Z10" s="9">
        <v>13.936999999999999</v>
      </c>
      <c r="AA10" s="9">
        <v>1.3640000000000001</v>
      </c>
      <c r="AB10" s="9">
        <v>13.346</v>
      </c>
      <c r="AC10" s="9">
        <v>4.3250000000000002</v>
      </c>
      <c r="AD10" s="9"/>
      <c r="AE10" s="9"/>
      <c r="AF10" s="9"/>
      <c r="AG10" s="9"/>
      <c r="AH10" s="9"/>
      <c r="AI10" s="50"/>
      <c r="AJ10" s="50"/>
      <c r="AK10" s="50"/>
      <c r="AL10" s="50"/>
      <c r="AM10" s="50"/>
      <c r="AN10" s="50"/>
      <c r="AO10" s="50"/>
      <c r="AP10" s="50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</row>
    <row r="11" spans="1:53" ht="15.6" x14ac:dyDescent="0.35">
      <c r="A11" s="8" t="s">
        <v>99</v>
      </c>
      <c r="B11" s="4">
        <f>AVERAGE(35,36 )</f>
        <v>35.5</v>
      </c>
      <c r="C11" s="14">
        <f t="shared" si="0"/>
        <v>12.437999999999999</v>
      </c>
      <c r="D11" s="12"/>
      <c r="E11" s="12">
        <v>1.5400790572166443</v>
      </c>
      <c r="F11" s="12" t="s">
        <v>29</v>
      </c>
      <c r="G11" s="12"/>
      <c r="H11" s="9">
        <v>19.215</v>
      </c>
      <c r="I11" s="9">
        <v>214.613</v>
      </c>
      <c r="J11" s="9">
        <v>2.16</v>
      </c>
      <c r="K11" s="9">
        <v>5.891</v>
      </c>
      <c r="L11" s="9">
        <v>310.09800000000001</v>
      </c>
      <c r="M11" s="9">
        <v>15.135999999999999</v>
      </c>
      <c r="N11" s="9">
        <v>1099.5640000000001</v>
      </c>
      <c r="O11" s="9">
        <v>550.04300000000001</v>
      </c>
      <c r="P11" s="9">
        <v>2297.4059999999999</v>
      </c>
      <c r="Q11" s="9">
        <v>45.506999999999998</v>
      </c>
      <c r="R11" s="9">
        <v>15.648</v>
      </c>
      <c r="S11" s="9">
        <v>13.05</v>
      </c>
      <c r="T11" s="9">
        <v>10.705</v>
      </c>
      <c r="U11" s="9">
        <v>54.316000000000003</v>
      </c>
      <c r="V11" s="9">
        <v>133.608</v>
      </c>
      <c r="W11" s="9">
        <v>81.641000000000005</v>
      </c>
      <c r="X11" s="9">
        <v>72.210999999999999</v>
      </c>
      <c r="Y11" s="9">
        <v>50.875999999999998</v>
      </c>
      <c r="Z11" s="9">
        <v>11.845000000000001</v>
      </c>
      <c r="AA11" s="9">
        <v>0.93200000000000005</v>
      </c>
      <c r="AB11" s="9">
        <v>10.74</v>
      </c>
      <c r="AC11" s="9">
        <v>3.84</v>
      </c>
      <c r="AD11" s="9"/>
      <c r="AE11" s="9"/>
      <c r="AF11" s="9"/>
      <c r="AG11" s="9"/>
      <c r="AH11" s="9"/>
      <c r="AI11" s="50"/>
      <c r="AJ11" s="50"/>
      <c r="AK11" s="50"/>
      <c r="AL11" s="50"/>
      <c r="AM11" s="50"/>
      <c r="AN11" s="50"/>
      <c r="AO11" s="50"/>
      <c r="AP11" s="50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</row>
    <row r="12" spans="1:53" ht="15.75" x14ac:dyDescent="0.25">
      <c r="A12" s="8" t="s">
        <v>100</v>
      </c>
      <c r="B12" s="4">
        <f>AVERAGE(36,37 )</f>
        <v>36.5</v>
      </c>
      <c r="C12" s="14">
        <f t="shared" si="0"/>
        <v>13.819999999999999</v>
      </c>
      <c r="D12" s="12"/>
      <c r="E12" s="12">
        <v>0.98606278498967492</v>
      </c>
      <c r="F12" s="12" t="s">
        <v>30</v>
      </c>
      <c r="G12" s="12"/>
      <c r="H12" s="9">
        <v>18.370999999999999</v>
      </c>
      <c r="I12" s="9">
        <v>184.11099999999999</v>
      </c>
      <c r="J12" s="9">
        <v>2.3690000000000002</v>
      </c>
      <c r="K12" s="9">
        <v>6.7789999999999999</v>
      </c>
      <c r="L12" s="9">
        <v>320.798</v>
      </c>
      <c r="M12" s="9">
        <v>16.041</v>
      </c>
      <c r="N12" s="9">
        <v>1129.5429999999999</v>
      </c>
      <c r="O12" s="9">
        <v>576.93200000000002</v>
      </c>
      <c r="P12" s="9">
        <v>2385.6509999999998</v>
      </c>
      <c r="Q12" s="9">
        <v>43.777999999999999</v>
      </c>
      <c r="R12" s="9">
        <v>16.890999999999998</v>
      </c>
      <c r="S12" s="9">
        <v>12.327</v>
      </c>
      <c r="T12" s="9">
        <v>12.151999999999999</v>
      </c>
      <c r="U12" s="9">
        <v>113.089</v>
      </c>
      <c r="V12" s="9">
        <v>134.28299999999999</v>
      </c>
      <c r="W12" s="9">
        <v>81.567999999999998</v>
      </c>
      <c r="X12" s="9">
        <v>74.453999999999994</v>
      </c>
      <c r="Y12" s="9">
        <v>51.325000000000003</v>
      </c>
      <c r="Z12" s="9">
        <v>13.13</v>
      </c>
      <c r="AA12" s="9">
        <v>1.18</v>
      </c>
      <c r="AB12" s="9">
        <v>9.7230000000000008</v>
      </c>
      <c r="AC12" s="9">
        <v>4.5549999999999997</v>
      </c>
      <c r="AD12" s="9"/>
      <c r="AE12" s="9"/>
      <c r="AF12" s="9"/>
      <c r="AG12" s="9"/>
      <c r="AH12" s="9"/>
      <c r="AI12" s="50"/>
      <c r="AJ12" s="50"/>
      <c r="AK12" s="50"/>
      <c r="AL12" s="50"/>
      <c r="AM12" s="50"/>
      <c r="AN12" s="50"/>
      <c r="AO12" s="50"/>
      <c r="AP12" s="50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</row>
    <row r="13" spans="1:53" ht="15.6" x14ac:dyDescent="0.35">
      <c r="A13" s="8" t="s">
        <v>101</v>
      </c>
      <c r="B13" s="4">
        <f>AVERAGE(37,38 )</f>
        <v>37.5</v>
      </c>
      <c r="C13" s="14">
        <f t="shared" si="0"/>
        <v>15.201999999999998</v>
      </c>
      <c r="D13" s="12"/>
      <c r="E13" s="12">
        <v>1.9170695940653484</v>
      </c>
      <c r="F13" s="12" t="s">
        <v>29</v>
      </c>
      <c r="G13" s="12"/>
      <c r="H13" s="9">
        <v>19.431999999999999</v>
      </c>
      <c r="I13" s="9">
        <v>180.874</v>
      </c>
      <c r="J13" s="9">
        <v>2.036</v>
      </c>
      <c r="K13" s="9">
        <v>6.7530000000000001</v>
      </c>
      <c r="L13" s="9">
        <v>314.63</v>
      </c>
      <c r="M13" s="9">
        <v>13.718</v>
      </c>
      <c r="N13" s="9">
        <v>1118.423</v>
      </c>
      <c r="O13" s="9">
        <v>637.39</v>
      </c>
      <c r="P13" s="9">
        <v>2409.9839999999999</v>
      </c>
      <c r="Q13" s="9">
        <v>53.332999999999998</v>
      </c>
      <c r="R13" s="9">
        <v>17.568000000000001</v>
      </c>
      <c r="S13" s="9">
        <v>13.175000000000001</v>
      </c>
      <c r="T13" s="9">
        <v>14.183999999999999</v>
      </c>
      <c r="U13" s="9">
        <v>65.724999999999994</v>
      </c>
      <c r="V13" s="9">
        <v>263.42500000000001</v>
      </c>
      <c r="W13" s="9">
        <v>94.64</v>
      </c>
      <c r="X13" s="9">
        <v>83.241</v>
      </c>
      <c r="Y13" s="9">
        <v>67.802999999999997</v>
      </c>
      <c r="Z13" s="9">
        <v>16.084</v>
      </c>
      <c r="AA13" s="9">
        <v>1.1839999999999999</v>
      </c>
      <c r="AB13" s="9">
        <v>12.526</v>
      </c>
      <c r="AC13" s="9">
        <v>4.2839999999999998</v>
      </c>
      <c r="AD13" s="9"/>
      <c r="AE13" s="9"/>
      <c r="AF13" s="9"/>
      <c r="AG13" s="9"/>
      <c r="AH13" s="9"/>
      <c r="AI13" s="50"/>
      <c r="AJ13" s="50"/>
      <c r="AK13" s="50"/>
      <c r="AL13" s="50"/>
      <c r="AM13" s="50"/>
      <c r="AN13" s="50"/>
      <c r="AO13" s="50"/>
      <c r="AP13" s="50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</row>
    <row r="14" spans="1:53" ht="15.6" x14ac:dyDescent="0.35">
      <c r="A14" s="8" t="s">
        <v>102</v>
      </c>
      <c r="B14" s="4">
        <f>AVERAGE(38,39 )</f>
        <v>38.5</v>
      </c>
      <c r="C14" s="14">
        <f t="shared" si="0"/>
        <v>16.584</v>
      </c>
      <c r="D14" s="12"/>
      <c r="E14" s="12"/>
      <c r="F14" s="12"/>
      <c r="G14" s="12"/>
      <c r="H14" s="9">
        <v>20.416</v>
      </c>
      <c r="I14" s="9">
        <v>177.43899999999999</v>
      </c>
      <c r="J14" s="9">
        <v>2.573</v>
      </c>
      <c r="K14" s="9">
        <v>7.3979999999999997</v>
      </c>
      <c r="L14" s="9">
        <v>352.57499999999999</v>
      </c>
      <c r="M14" s="9">
        <v>18.544</v>
      </c>
      <c r="N14" s="9">
        <v>1179.346</v>
      </c>
      <c r="O14" s="9">
        <v>664.10400000000004</v>
      </c>
      <c r="P14" s="9">
        <v>2790.6370000000002</v>
      </c>
      <c r="Q14" s="9">
        <v>61.518999999999998</v>
      </c>
      <c r="R14" s="9">
        <v>16.434999999999999</v>
      </c>
      <c r="S14" s="9">
        <v>13.898999999999999</v>
      </c>
      <c r="T14" s="9">
        <v>15.743</v>
      </c>
      <c r="U14" s="9">
        <v>78.872</v>
      </c>
      <c r="V14" s="9">
        <v>180.428</v>
      </c>
      <c r="W14" s="9">
        <v>91.4</v>
      </c>
      <c r="X14" s="9">
        <v>85.302999999999997</v>
      </c>
      <c r="Y14" s="9">
        <v>60.945999999999998</v>
      </c>
      <c r="Z14" s="9">
        <v>15.429</v>
      </c>
      <c r="AA14" s="9">
        <v>1.302</v>
      </c>
      <c r="AB14" s="9">
        <v>13.066000000000001</v>
      </c>
      <c r="AC14" s="9">
        <v>4.32</v>
      </c>
      <c r="AD14" s="9"/>
      <c r="AE14" s="9"/>
      <c r="AF14" s="9"/>
      <c r="AG14" s="9"/>
      <c r="AH14" s="9"/>
      <c r="AI14" s="50"/>
      <c r="AJ14" s="50"/>
      <c r="AK14" s="50"/>
      <c r="AL14" s="50"/>
      <c r="AM14" s="50"/>
      <c r="AN14" s="50"/>
      <c r="AO14" s="50"/>
      <c r="AP14" s="50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</row>
    <row r="15" spans="1:53" ht="15.6" x14ac:dyDescent="0.35">
      <c r="A15" s="8" t="s">
        <v>103</v>
      </c>
      <c r="B15" s="4">
        <f>AVERAGE(39,40 )</f>
        <v>39.5</v>
      </c>
      <c r="C15" s="14">
        <f t="shared" si="0"/>
        <v>17.966000000000001</v>
      </c>
      <c r="D15" s="12"/>
      <c r="E15" s="12">
        <v>2.4081223011016846</v>
      </c>
      <c r="F15" s="12" t="s">
        <v>29</v>
      </c>
      <c r="G15" s="12"/>
      <c r="H15" s="9">
        <v>19.986000000000001</v>
      </c>
      <c r="I15" s="9">
        <v>187.15600000000001</v>
      </c>
      <c r="J15" s="9">
        <v>1.998</v>
      </c>
      <c r="K15" s="9">
        <v>7.0460000000000003</v>
      </c>
      <c r="L15" s="9">
        <v>341.7</v>
      </c>
      <c r="M15" s="9">
        <v>19.187000000000001</v>
      </c>
      <c r="N15" s="9">
        <v>1154.6579999999999</v>
      </c>
      <c r="O15" s="9">
        <v>617.846</v>
      </c>
      <c r="P15" s="9">
        <v>2688.3449999999998</v>
      </c>
      <c r="Q15" s="9">
        <v>57.034999999999997</v>
      </c>
      <c r="R15" s="9">
        <v>17.878</v>
      </c>
      <c r="S15" s="9">
        <v>14.07</v>
      </c>
      <c r="T15" s="9">
        <v>15.238</v>
      </c>
      <c r="U15" s="9">
        <v>75.954999999999998</v>
      </c>
      <c r="V15" s="9">
        <v>203.953</v>
      </c>
      <c r="W15" s="9">
        <v>90.165000000000006</v>
      </c>
      <c r="X15" s="9">
        <v>81.099999999999994</v>
      </c>
      <c r="Y15" s="9">
        <v>62.853999999999999</v>
      </c>
      <c r="Z15" s="9">
        <v>15.544</v>
      </c>
      <c r="AA15" s="9">
        <v>1.3009999999999999</v>
      </c>
      <c r="AB15" s="9">
        <v>12.827</v>
      </c>
      <c r="AC15" s="9">
        <v>3.915</v>
      </c>
      <c r="AD15" s="9"/>
      <c r="AE15" s="9"/>
      <c r="AF15" s="9"/>
      <c r="AG15" s="9"/>
      <c r="AH15" s="9"/>
      <c r="AI15" s="50"/>
      <c r="AJ15" s="50"/>
      <c r="AK15" s="50"/>
      <c r="AL15" s="50"/>
      <c r="AM15" s="50"/>
      <c r="AN15" s="50"/>
      <c r="AO15" s="50"/>
      <c r="AP15" s="50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</row>
    <row r="16" spans="1:53" ht="15.6" x14ac:dyDescent="0.35">
      <c r="A16" s="8" t="s">
        <v>104</v>
      </c>
      <c r="B16" s="4">
        <f>AVERAGE(40,41 )</f>
        <v>40.5</v>
      </c>
      <c r="C16" s="14">
        <f t="shared" si="0"/>
        <v>19.348000000000003</v>
      </c>
      <c r="D16" s="12"/>
      <c r="E16" s="12">
        <v>4.7703394889831543</v>
      </c>
      <c r="F16" s="12" t="s">
        <v>29</v>
      </c>
      <c r="G16" s="12"/>
      <c r="H16" s="9">
        <v>20.076000000000001</v>
      </c>
      <c r="I16" s="9">
        <v>177.09800000000001</v>
      </c>
      <c r="J16" s="9">
        <v>2.9239999999999999</v>
      </c>
      <c r="K16" s="9">
        <v>7.8120000000000003</v>
      </c>
      <c r="L16" s="9">
        <v>424.32400000000001</v>
      </c>
      <c r="M16" s="9">
        <v>26.085999999999999</v>
      </c>
      <c r="N16" s="9">
        <v>1158.1849999999999</v>
      </c>
      <c r="O16" s="9">
        <v>698.68799999999999</v>
      </c>
      <c r="P16" s="9">
        <v>3278.5189999999998</v>
      </c>
      <c r="Q16" s="9">
        <v>68.741</v>
      </c>
      <c r="R16" s="9">
        <v>20.724</v>
      </c>
      <c r="S16" s="9">
        <v>14.651999999999999</v>
      </c>
      <c r="T16" s="9">
        <v>16.8</v>
      </c>
      <c r="U16" s="9">
        <v>84.674000000000007</v>
      </c>
      <c r="V16" s="9">
        <v>176.74799999999999</v>
      </c>
      <c r="W16" s="9">
        <v>74.379000000000005</v>
      </c>
      <c r="X16" s="9">
        <v>71.646000000000001</v>
      </c>
      <c r="Y16" s="9">
        <v>50.006</v>
      </c>
      <c r="Z16" s="9">
        <v>14.143000000000001</v>
      </c>
      <c r="AA16" s="9">
        <v>1.4259999999999999</v>
      </c>
      <c r="AB16" s="9">
        <v>10.95</v>
      </c>
      <c r="AC16" s="9">
        <v>4.2309999999999999</v>
      </c>
      <c r="AD16" s="9"/>
      <c r="AE16" s="9"/>
      <c r="AF16" s="9"/>
      <c r="AG16" s="9"/>
      <c r="AH16" s="9"/>
      <c r="AI16" s="50"/>
      <c r="AJ16" s="50"/>
      <c r="AK16" s="50"/>
      <c r="AL16" s="50"/>
      <c r="AM16" s="50"/>
      <c r="AN16" s="50"/>
      <c r="AO16" s="50"/>
      <c r="AP16" s="50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</row>
    <row r="17" spans="1:53" ht="15.6" x14ac:dyDescent="0.35">
      <c r="A17" s="8" t="s">
        <v>105</v>
      </c>
      <c r="B17" s="4">
        <f>AVERAGE(41,42 )</f>
        <v>41.5</v>
      </c>
      <c r="C17" s="14">
        <f t="shared" si="0"/>
        <v>20.730000000000004</v>
      </c>
      <c r="D17" s="12"/>
      <c r="E17" s="12">
        <v>4.486793041229248</v>
      </c>
      <c r="F17" s="12" t="s">
        <v>29</v>
      </c>
      <c r="G17" s="12"/>
      <c r="H17" s="9">
        <v>18.411000000000001</v>
      </c>
      <c r="I17" s="9">
        <v>157.35300000000001</v>
      </c>
      <c r="J17" s="9">
        <v>2.3410000000000002</v>
      </c>
      <c r="K17" s="9">
        <v>7.9489999999999998</v>
      </c>
      <c r="L17" s="9">
        <v>415.09699999999998</v>
      </c>
      <c r="M17" s="9">
        <v>22.962</v>
      </c>
      <c r="N17" s="9">
        <v>1180.1120000000001</v>
      </c>
      <c r="O17" s="9">
        <v>667.41200000000003</v>
      </c>
      <c r="P17" s="9">
        <v>3305.3130000000001</v>
      </c>
      <c r="Q17" s="9">
        <v>66.192999999999998</v>
      </c>
      <c r="R17" s="9">
        <v>20.085999999999999</v>
      </c>
      <c r="S17" s="9">
        <v>15.186</v>
      </c>
      <c r="T17" s="9">
        <v>17.550999999999998</v>
      </c>
      <c r="U17" s="9">
        <v>94.924999999999997</v>
      </c>
      <c r="V17" s="9">
        <v>166.12299999999999</v>
      </c>
      <c r="W17" s="9">
        <v>73.585999999999999</v>
      </c>
      <c r="X17" s="9">
        <v>72.757000000000005</v>
      </c>
      <c r="Y17" s="9">
        <v>48.607999999999997</v>
      </c>
      <c r="Z17" s="9">
        <v>14.478999999999999</v>
      </c>
      <c r="AA17" s="9">
        <v>1.41</v>
      </c>
      <c r="AB17" s="9">
        <v>10.115</v>
      </c>
      <c r="AC17" s="9">
        <v>4.2409999999999997</v>
      </c>
      <c r="AD17" s="9"/>
      <c r="AE17" s="9"/>
      <c r="AF17" s="9"/>
      <c r="AG17" s="9"/>
      <c r="AH17" s="9"/>
      <c r="AI17" s="50"/>
      <c r="AJ17" s="50"/>
      <c r="AK17" s="50"/>
      <c r="AL17" s="50"/>
      <c r="AM17" s="50"/>
      <c r="AN17" s="50"/>
      <c r="AO17" s="50"/>
      <c r="AP17" s="50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</row>
    <row r="18" spans="1:53" ht="15.6" x14ac:dyDescent="0.35">
      <c r="A18" s="8" t="s">
        <v>106</v>
      </c>
      <c r="B18" s="4">
        <f>AVERAGE(42,43 )</f>
        <v>42.5</v>
      </c>
      <c r="C18" s="14">
        <f t="shared" si="0"/>
        <v>22.112000000000005</v>
      </c>
      <c r="D18" s="12"/>
      <c r="E18" s="12">
        <v>4.8029911518096924</v>
      </c>
      <c r="F18" s="12" t="s">
        <v>29</v>
      </c>
      <c r="G18" s="12"/>
      <c r="H18" s="9">
        <v>17.797999999999998</v>
      </c>
      <c r="I18" s="9">
        <v>152.77000000000001</v>
      </c>
      <c r="J18" s="9">
        <v>2.3919999999999999</v>
      </c>
      <c r="K18" s="9">
        <v>7.0739999999999998</v>
      </c>
      <c r="L18" s="9">
        <v>407.20100000000002</v>
      </c>
      <c r="M18" s="9">
        <v>20.007000000000001</v>
      </c>
      <c r="N18" s="9">
        <v>1161.096</v>
      </c>
      <c r="O18" s="9">
        <v>674.37</v>
      </c>
      <c r="P18" s="9">
        <v>3254.8679999999999</v>
      </c>
      <c r="Q18" s="9">
        <v>72.617000000000004</v>
      </c>
      <c r="R18" s="9">
        <v>21.184999999999999</v>
      </c>
      <c r="S18" s="9">
        <v>15.164</v>
      </c>
      <c r="T18" s="9">
        <v>17.433</v>
      </c>
      <c r="U18" s="9">
        <v>91.533000000000001</v>
      </c>
      <c r="V18" s="9">
        <v>202.822</v>
      </c>
      <c r="W18" s="9">
        <v>83.444000000000003</v>
      </c>
      <c r="X18" s="9">
        <v>80.180000000000007</v>
      </c>
      <c r="Y18" s="9">
        <v>58.018000000000001</v>
      </c>
      <c r="Z18" s="9">
        <v>15.497999999999999</v>
      </c>
      <c r="AA18" s="9">
        <v>1.5069999999999999</v>
      </c>
      <c r="AB18" s="9">
        <v>12.837999999999999</v>
      </c>
      <c r="AC18" s="9">
        <v>3.4510000000000001</v>
      </c>
      <c r="AD18" s="9"/>
      <c r="AE18" s="9"/>
      <c r="AF18" s="9"/>
      <c r="AG18" s="9"/>
      <c r="AH18" s="9"/>
      <c r="AI18" s="50"/>
      <c r="AJ18" s="50"/>
      <c r="AK18" s="50"/>
      <c r="AL18" s="50"/>
      <c r="AM18" s="50"/>
      <c r="AN18" s="50"/>
      <c r="AO18" s="50"/>
      <c r="AP18" s="50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</row>
    <row r="19" spans="1:53" ht="15.6" x14ac:dyDescent="0.35">
      <c r="A19" s="8" t="s">
        <v>107</v>
      </c>
      <c r="B19" s="4">
        <f>AVERAGE(43,44 )</f>
        <v>43.5</v>
      </c>
      <c r="C19" s="14">
        <f t="shared" si="0"/>
        <v>23.494000000000007</v>
      </c>
      <c r="D19" s="12"/>
      <c r="E19" s="12"/>
      <c r="F19" s="12"/>
      <c r="G19" s="12"/>
      <c r="H19" s="9">
        <v>18.547999999999998</v>
      </c>
      <c r="I19" s="9">
        <v>169.405</v>
      </c>
      <c r="J19" s="9">
        <v>2.5550000000000002</v>
      </c>
      <c r="K19" s="9">
        <v>7.81</v>
      </c>
      <c r="L19" s="9">
        <v>420.23500000000001</v>
      </c>
      <c r="M19" s="9">
        <v>18.928000000000001</v>
      </c>
      <c r="N19" s="9">
        <v>1157.8150000000001</v>
      </c>
      <c r="O19" s="9">
        <v>658.37400000000002</v>
      </c>
      <c r="P19" s="9">
        <v>3212.1239999999998</v>
      </c>
      <c r="Q19" s="9">
        <v>65.195999999999998</v>
      </c>
      <c r="R19" s="9">
        <v>21.39</v>
      </c>
      <c r="S19" s="9">
        <v>15.114000000000001</v>
      </c>
      <c r="T19" s="9">
        <v>18.149000000000001</v>
      </c>
      <c r="U19" s="9">
        <v>88.623000000000005</v>
      </c>
      <c r="V19" s="9">
        <v>175.655</v>
      </c>
      <c r="W19" s="9">
        <v>71.322000000000003</v>
      </c>
      <c r="X19" s="9">
        <v>70.174000000000007</v>
      </c>
      <c r="Y19" s="9">
        <v>47.281999999999996</v>
      </c>
      <c r="Z19" s="9">
        <v>14.577999999999999</v>
      </c>
      <c r="AA19" s="9">
        <v>1.413</v>
      </c>
      <c r="AB19" s="9">
        <v>10.68</v>
      </c>
      <c r="AC19" s="9">
        <v>4.0819999999999999</v>
      </c>
      <c r="AD19" s="9"/>
      <c r="AE19" s="9"/>
      <c r="AF19" s="9"/>
      <c r="AG19" s="9"/>
      <c r="AH19" s="9"/>
      <c r="AI19" s="50"/>
      <c r="AJ19" s="50"/>
      <c r="AK19" s="50"/>
      <c r="AL19" s="50"/>
      <c r="AM19" s="50"/>
      <c r="AN19" s="50"/>
      <c r="AO19" s="50"/>
      <c r="AP19" s="50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</row>
    <row r="20" spans="1:53" ht="15.6" x14ac:dyDescent="0.35">
      <c r="A20" s="8" t="s">
        <v>108</v>
      </c>
      <c r="B20" s="4">
        <f>AVERAGE(45,46 )</f>
        <v>45.5</v>
      </c>
      <c r="C20" s="14">
        <f t="shared" si="0"/>
        <v>24.876000000000008</v>
      </c>
      <c r="D20" s="12"/>
      <c r="E20" s="12"/>
      <c r="F20" s="12"/>
      <c r="G20" s="12"/>
      <c r="H20" s="9">
        <v>19.366</v>
      </c>
      <c r="I20" s="9">
        <v>151.703</v>
      </c>
      <c r="J20" s="9">
        <v>2.8050000000000002</v>
      </c>
      <c r="K20" s="9">
        <v>8.5350000000000001</v>
      </c>
      <c r="L20" s="9">
        <v>440.69</v>
      </c>
      <c r="M20" s="9">
        <v>21.791</v>
      </c>
      <c r="N20" s="9">
        <v>1198.4259999999999</v>
      </c>
      <c r="O20" s="9">
        <v>684.41800000000001</v>
      </c>
      <c r="P20" s="9">
        <v>3462.06</v>
      </c>
      <c r="Q20" s="9">
        <v>64.837000000000003</v>
      </c>
      <c r="R20" s="9">
        <v>21.768000000000001</v>
      </c>
      <c r="S20" s="9">
        <v>17.256</v>
      </c>
      <c r="T20" s="9">
        <v>18.13</v>
      </c>
      <c r="U20" s="9">
        <v>96.5</v>
      </c>
      <c r="V20" s="9">
        <v>197.72900000000001</v>
      </c>
      <c r="W20" s="9">
        <v>82.659000000000006</v>
      </c>
      <c r="X20" s="9">
        <v>83.01</v>
      </c>
      <c r="Y20" s="9">
        <v>58.201999999999998</v>
      </c>
      <c r="Z20" s="9">
        <v>17.385999999999999</v>
      </c>
      <c r="AA20" s="9">
        <v>1.879</v>
      </c>
      <c r="AB20" s="9">
        <v>11.74</v>
      </c>
      <c r="AC20" s="9">
        <v>4.9649999999999999</v>
      </c>
      <c r="AD20" s="9"/>
      <c r="AE20" s="9"/>
      <c r="AF20" s="9"/>
      <c r="AG20" s="9"/>
      <c r="AH20" s="9"/>
      <c r="AI20" s="50"/>
      <c r="AJ20" s="50"/>
      <c r="AK20" s="50"/>
      <c r="AL20" s="50"/>
      <c r="AM20" s="50"/>
      <c r="AN20" s="50"/>
      <c r="AO20" s="50"/>
      <c r="AP20" s="50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</row>
    <row r="21" spans="1:53" ht="15.6" x14ac:dyDescent="0.35">
      <c r="A21" s="8" t="s">
        <v>109</v>
      </c>
      <c r="B21" s="4">
        <f>AVERAGE(46,47 )</f>
        <v>46.5</v>
      </c>
      <c r="C21" s="14">
        <f t="shared" si="0"/>
        <v>26.25800000000001</v>
      </c>
      <c r="D21" s="12"/>
      <c r="E21" s="12">
        <v>4.2058076858520508</v>
      </c>
      <c r="F21" s="12" t="s">
        <v>29</v>
      </c>
      <c r="G21" s="12"/>
      <c r="H21" s="9">
        <v>20.49</v>
      </c>
      <c r="I21" s="9">
        <v>166.053</v>
      </c>
      <c r="J21" s="9">
        <v>2.802</v>
      </c>
      <c r="K21" s="9">
        <v>9.0459999999999994</v>
      </c>
      <c r="L21" s="9">
        <v>434.17</v>
      </c>
      <c r="M21" s="9">
        <v>21.460999999999999</v>
      </c>
      <c r="N21" s="9">
        <v>1216.0989999999999</v>
      </c>
      <c r="O21" s="9">
        <v>684.46400000000006</v>
      </c>
      <c r="P21" s="9">
        <v>3559.1559999999999</v>
      </c>
      <c r="Q21" s="9">
        <v>71.424999999999997</v>
      </c>
      <c r="R21" s="9">
        <v>22.094999999999999</v>
      </c>
      <c r="S21" s="9">
        <v>16.75</v>
      </c>
      <c r="T21" s="9">
        <v>18.032</v>
      </c>
      <c r="U21" s="9">
        <v>139.18600000000001</v>
      </c>
      <c r="V21" s="9">
        <v>157.42099999999999</v>
      </c>
      <c r="W21" s="9">
        <v>70.254000000000005</v>
      </c>
      <c r="X21" s="9">
        <v>74.563000000000002</v>
      </c>
      <c r="Y21" s="9">
        <v>48.594000000000001</v>
      </c>
      <c r="Z21" s="9">
        <v>15.831</v>
      </c>
      <c r="AA21" s="9">
        <v>1.611</v>
      </c>
      <c r="AB21" s="9">
        <v>10.704000000000001</v>
      </c>
      <c r="AC21" s="9">
        <v>3.9830000000000001</v>
      </c>
      <c r="AD21" s="9"/>
      <c r="AE21" s="9"/>
      <c r="AF21" s="9"/>
      <c r="AG21" s="9"/>
      <c r="AH21" s="9"/>
      <c r="AI21" s="50"/>
      <c r="AJ21" s="50"/>
      <c r="AK21" s="50"/>
      <c r="AL21" s="50"/>
      <c r="AM21" s="50"/>
      <c r="AN21" s="50"/>
      <c r="AO21" s="50"/>
      <c r="AP21" s="50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</row>
    <row r="22" spans="1:53" ht="15.6" x14ac:dyDescent="0.35">
      <c r="A22" s="8" t="s">
        <v>110</v>
      </c>
      <c r="B22" s="4">
        <f>AVERAGE(47,48 )</f>
        <v>47.5</v>
      </c>
      <c r="C22" s="14">
        <f t="shared" si="0"/>
        <v>27.640000000000011</v>
      </c>
      <c r="D22" s="12"/>
      <c r="E22" s="12"/>
      <c r="F22" s="12"/>
      <c r="G22" s="12"/>
      <c r="H22" s="9">
        <v>18.577999999999999</v>
      </c>
      <c r="I22" s="9">
        <v>156.428</v>
      </c>
      <c r="J22" s="9">
        <v>2.3879999999999999</v>
      </c>
      <c r="K22" s="9">
        <v>7.8650000000000002</v>
      </c>
      <c r="L22" s="9">
        <v>412.23</v>
      </c>
      <c r="M22" s="9">
        <v>20.81</v>
      </c>
      <c r="N22" s="9">
        <v>1160.6179999999999</v>
      </c>
      <c r="O22" s="9">
        <v>627.84199999999998</v>
      </c>
      <c r="P22" s="9">
        <v>3348.8939999999998</v>
      </c>
      <c r="Q22" s="9">
        <v>65.393000000000001</v>
      </c>
      <c r="R22" s="9">
        <v>21.344000000000001</v>
      </c>
      <c r="S22" s="9">
        <v>15.372</v>
      </c>
      <c r="T22" s="9">
        <v>18.666</v>
      </c>
      <c r="U22" s="9">
        <v>110.251</v>
      </c>
      <c r="V22" s="9">
        <v>194.64699999999999</v>
      </c>
      <c r="W22" s="9">
        <v>76.278000000000006</v>
      </c>
      <c r="X22" s="9">
        <v>79.183000000000007</v>
      </c>
      <c r="Y22" s="9">
        <v>56.02</v>
      </c>
      <c r="Z22" s="9">
        <v>15.849</v>
      </c>
      <c r="AA22" s="9">
        <v>1.67</v>
      </c>
      <c r="AB22" s="9">
        <v>13.141999999999999</v>
      </c>
      <c r="AC22" s="9">
        <v>4.1340000000000003</v>
      </c>
      <c r="AD22" s="9"/>
      <c r="AE22" s="9"/>
      <c r="AF22" s="9"/>
      <c r="AG22" s="9"/>
      <c r="AH22" s="9"/>
      <c r="AI22" s="50"/>
      <c r="AJ22" s="50"/>
      <c r="AK22" s="50"/>
      <c r="AL22" s="50"/>
      <c r="AM22" s="50"/>
      <c r="AN22" s="50"/>
      <c r="AO22" s="50"/>
      <c r="AP22" s="50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</row>
    <row r="23" spans="1:53" ht="15.6" x14ac:dyDescent="0.35">
      <c r="A23" s="8" t="s">
        <v>111</v>
      </c>
      <c r="B23" s="4">
        <f>AVERAGE(48,49 )</f>
        <v>48.5</v>
      </c>
      <c r="C23" s="14">
        <f t="shared" si="0"/>
        <v>29.022000000000013</v>
      </c>
      <c r="D23" s="12"/>
      <c r="E23" s="12">
        <v>3.7724820375442505</v>
      </c>
      <c r="F23" s="12" t="s">
        <v>29</v>
      </c>
      <c r="G23" s="12"/>
      <c r="H23" s="9">
        <v>17.908999999999999</v>
      </c>
      <c r="I23" s="9">
        <v>159.45699999999999</v>
      </c>
      <c r="J23" s="9">
        <v>2.2639999999999998</v>
      </c>
      <c r="K23" s="9">
        <v>7.2009999999999996</v>
      </c>
      <c r="L23" s="9">
        <v>381.70100000000002</v>
      </c>
      <c r="M23" s="9">
        <v>18.067</v>
      </c>
      <c r="N23" s="9">
        <v>1166.3710000000001</v>
      </c>
      <c r="O23" s="9">
        <v>586.02700000000004</v>
      </c>
      <c r="P23" s="9">
        <v>2987.2</v>
      </c>
      <c r="Q23" s="9">
        <v>52.042000000000002</v>
      </c>
      <c r="R23" s="9">
        <v>18.744</v>
      </c>
      <c r="S23" s="9">
        <v>14.571999999999999</v>
      </c>
      <c r="T23" s="9">
        <v>14.189</v>
      </c>
      <c r="U23" s="9">
        <v>66.944999999999993</v>
      </c>
      <c r="V23" s="9">
        <v>162.43600000000001</v>
      </c>
      <c r="W23" s="9">
        <v>68.391999999999996</v>
      </c>
      <c r="X23" s="9">
        <v>74.372</v>
      </c>
      <c r="Y23" s="9">
        <v>45.933</v>
      </c>
      <c r="Z23" s="9">
        <v>13.334</v>
      </c>
      <c r="AA23" s="9">
        <v>1.212</v>
      </c>
      <c r="AB23" s="9">
        <v>9.609</v>
      </c>
      <c r="AC23" s="9">
        <v>3.7879999999999998</v>
      </c>
      <c r="AD23" s="9"/>
      <c r="AE23" s="9"/>
      <c r="AF23" s="9"/>
      <c r="AG23" s="9"/>
      <c r="AH23" s="9"/>
      <c r="AI23" s="50"/>
      <c r="AJ23" s="50"/>
      <c r="AK23" s="50"/>
      <c r="AL23" s="50"/>
      <c r="AM23" s="50"/>
      <c r="AN23" s="50"/>
      <c r="AO23" s="50"/>
      <c r="AP23" s="50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</row>
    <row r="24" spans="1:53" ht="15.6" x14ac:dyDescent="0.35">
      <c r="A24" s="8" t="s">
        <v>112</v>
      </c>
      <c r="B24" s="4">
        <f>AVERAGE(49,50 )</f>
        <v>49.5</v>
      </c>
      <c r="C24" s="14">
        <f t="shared" si="0"/>
        <v>30.404000000000014</v>
      </c>
      <c r="D24" s="12"/>
      <c r="E24" s="12">
        <v>3.1113835573196411</v>
      </c>
      <c r="F24" s="12" t="s">
        <v>29</v>
      </c>
      <c r="G24" s="12"/>
      <c r="H24" s="9">
        <v>20.74</v>
      </c>
      <c r="I24" s="9">
        <v>167.125</v>
      </c>
      <c r="J24" s="9">
        <v>2.4569999999999999</v>
      </c>
      <c r="K24" s="9">
        <v>7.6219999999999999</v>
      </c>
      <c r="L24" s="9">
        <v>418.79199999999997</v>
      </c>
      <c r="M24" s="9">
        <v>18.468</v>
      </c>
      <c r="N24" s="9">
        <v>1276.1030000000001</v>
      </c>
      <c r="O24" s="9">
        <v>658.36</v>
      </c>
      <c r="P24" s="9">
        <v>3344.4380000000001</v>
      </c>
      <c r="Q24" s="9">
        <v>65.313000000000002</v>
      </c>
      <c r="R24" s="9">
        <v>20.161999999999999</v>
      </c>
      <c r="S24" s="9">
        <v>15.026999999999999</v>
      </c>
      <c r="T24" s="9">
        <v>16.786000000000001</v>
      </c>
      <c r="U24" s="9">
        <v>83.399000000000001</v>
      </c>
      <c r="V24" s="9">
        <v>190.80099999999999</v>
      </c>
      <c r="W24" s="9">
        <v>83.944000000000003</v>
      </c>
      <c r="X24" s="9">
        <v>101.148</v>
      </c>
      <c r="Y24" s="9">
        <v>64.192999999999998</v>
      </c>
      <c r="Z24" s="9">
        <v>16.568000000000001</v>
      </c>
      <c r="AA24" s="9">
        <v>1.5669999999999999</v>
      </c>
      <c r="AB24" s="9">
        <v>14.294</v>
      </c>
      <c r="AC24" s="9">
        <v>5.4779999999999998</v>
      </c>
      <c r="AD24" s="9"/>
      <c r="AE24" s="9"/>
      <c r="AF24" s="9"/>
      <c r="AG24" s="9"/>
      <c r="AH24" s="9"/>
      <c r="AI24" s="50"/>
      <c r="AJ24" s="50"/>
      <c r="AK24" s="50"/>
      <c r="AL24" s="50"/>
      <c r="AM24" s="50"/>
      <c r="AN24" s="50"/>
      <c r="AO24" s="50"/>
      <c r="AP24" s="50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</row>
    <row r="25" spans="1:53" ht="15.6" x14ac:dyDescent="0.35">
      <c r="A25" s="8" t="s">
        <v>113</v>
      </c>
      <c r="B25" s="4">
        <f>AVERAGE(50,51 )</f>
        <v>50.5</v>
      </c>
      <c r="C25" s="14">
        <f t="shared" si="0"/>
        <v>31.786000000000016</v>
      </c>
      <c r="D25" s="12"/>
      <c r="E25" s="12">
        <v>3.6295484304428101</v>
      </c>
      <c r="F25" s="12" t="s">
        <v>29</v>
      </c>
      <c r="G25" s="12"/>
      <c r="H25" s="9">
        <v>21.718</v>
      </c>
      <c r="I25" s="9">
        <v>171.72399999999999</v>
      </c>
      <c r="J25" s="9">
        <v>2.601</v>
      </c>
      <c r="K25" s="9">
        <v>8.0790000000000006</v>
      </c>
      <c r="L25" s="9">
        <v>422.18400000000003</v>
      </c>
      <c r="M25" s="9">
        <v>22.045999999999999</v>
      </c>
      <c r="N25" s="9">
        <v>1304.8789999999999</v>
      </c>
      <c r="O25" s="9">
        <v>641.65599999999995</v>
      </c>
      <c r="P25" s="9">
        <v>3405.991</v>
      </c>
      <c r="Q25" s="9">
        <v>65.241</v>
      </c>
      <c r="R25" s="9">
        <v>21.657</v>
      </c>
      <c r="S25" s="9">
        <v>15.074</v>
      </c>
      <c r="T25" s="9">
        <v>18.582999999999998</v>
      </c>
      <c r="U25" s="9">
        <v>86.417000000000002</v>
      </c>
      <c r="V25" s="9">
        <v>194.55799999999999</v>
      </c>
      <c r="W25" s="9">
        <v>83.361999999999995</v>
      </c>
      <c r="X25" s="9">
        <v>97.613</v>
      </c>
      <c r="Y25" s="9">
        <v>63.103000000000002</v>
      </c>
      <c r="Z25" s="9">
        <v>16.645</v>
      </c>
      <c r="AA25" s="9">
        <v>1.639</v>
      </c>
      <c r="AB25" s="9">
        <v>12.371</v>
      </c>
      <c r="AC25" s="9">
        <v>4.4809999999999999</v>
      </c>
      <c r="AD25" s="9"/>
      <c r="AE25" s="9"/>
      <c r="AF25" s="9"/>
      <c r="AG25" s="9"/>
      <c r="AH25" s="9"/>
      <c r="AI25" s="50"/>
      <c r="AJ25" s="50"/>
      <c r="AK25" s="50"/>
      <c r="AL25" s="50"/>
      <c r="AM25" s="50"/>
      <c r="AN25" s="50"/>
      <c r="AO25" s="50"/>
      <c r="AP25" s="50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</row>
    <row r="26" spans="1:53" ht="15.6" x14ac:dyDescent="0.35">
      <c r="A26" s="8" t="s">
        <v>114</v>
      </c>
      <c r="B26" s="4">
        <f>AVERAGE(51,52 )</f>
        <v>51.5</v>
      </c>
      <c r="C26" s="14">
        <f t="shared" si="0"/>
        <v>33.168000000000013</v>
      </c>
      <c r="D26" s="12"/>
      <c r="E26" s="12">
        <v>3.2983354330062866</v>
      </c>
      <c r="F26" s="12" t="s">
        <v>29</v>
      </c>
      <c r="G26" s="12"/>
      <c r="H26" s="9">
        <v>19.504999999999999</v>
      </c>
      <c r="I26" s="9">
        <v>154.15299999999999</v>
      </c>
      <c r="J26" s="9">
        <v>2.5390000000000001</v>
      </c>
      <c r="K26" s="9">
        <v>6.9950000000000001</v>
      </c>
      <c r="L26" s="9">
        <v>430.46899999999999</v>
      </c>
      <c r="M26" s="9">
        <v>20.922000000000001</v>
      </c>
      <c r="N26" s="9">
        <v>1261.386</v>
      </c>
      <c r="O26" s="9">
        <v>657.77200000000005</v>
      </c>
      <c r="P26" s="9">
        <v>3462.0259999999998</v>
      </c>
      <c r="Q26" s="9">
        <v>68.632999999999996</v>
      </c>
      <c r="R26" s="9">
        <v>21.597999999999999</v>
      </c>
      <c r="S26" s="9">
        <v>14.911</v>
      </c>
      <c r="T26" s="9">
        <v>18.28</v>
      </c>
      <c r="U26" s="9">
        <v>86.968000000000004</v>
      </c>
      <c r="V26" s="9">
        <v>203.042</v>
      </c>
      <c r="W26" s="9">
        <v>87.123999999999995</v>
      </c>
      <c r="X26" s="9">
        <v>98.805999999999997</v>
      </c>
      <c r="Y26" s="9">
        <v>64.629000000000005</v>
      </c>
      <c r="Z26" s="9">
        <v>17.373999999999999</v>
      </c>
      <c r="AA26" s="9">
        <v>1.798</v>
      </c>
      <c r="AB26" s="9">
        <v>12.598000000000001</v>
      </c>
      <c r="AC26" s="9">
        <v>4.2300000000000004</v>
      </c>
      <c r="AD26" s="9"/>
      <c r="AE26" s="9"/>
      <c r="AF26" s="9"/>
      <c r="AG26" s="9"/>
      <c r="AH26" s="9"/>
      <c r="AI26" s="50"/>
      <c r="AJ26" s="50"/>
      <c r="AK26" s="50"/>
      <c r="AL26" s="50"/>
      <c r="AM26" s="50"/>
      <c r="AN26" s="50"/>
      <c r="AO26" s="50"/>
      <c r="AP26" s="50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</row>
    <row r="27" spans="1:53" ht="15.6" x14ac:dyDescent="0.35">
      <c r="A27" s="8" t="s">
        <v>115</v>
      </c>
      <c r="B27" s="4">
        <f>AVERAGE(52,53 )</f>
        <v>52.5</v>
      </c>
      <c r="C27" s="14">
        <f t="shared" si="0"/>
        <v>34.550000000000011</v>
      </c>
      <c r="D27" s="12"/>
      <c r="E27" s="12">
        <v>4.7265486717224121</v>
      </c>
      <c r="F27" s="12" t="s">
        <v>29</v>
      </c>
      <c r="G27" s="12"/>
      <c r="H27" s="9">
        <v>19.994</v>
      </c>
      <c r="I27" s="9">
        <v>165.68100000000001</v>
      </c>
      <c r="J27" s="9">
        <v>2.105</v>
      </c>
      <c r="K27" s="9">
        <v>7.6550000000000002</v>
      </c>
      <c r="L27" s="9">
        <v>373.43900000000002</v>
      </c>
      <c r="M27" s="9">
        <v>15.721</v>
      </c>
      <c r="N27" s="9">
        <v>1227.204</v>
      </c>
      <c r="O27" s="9">
        <v>711.39400000000001</v>
      </c>
      <c r="P27" s="9">
        <v>3109.502</v>
      </c>
      <c r="Q27" s="9">
        <v>63.664000000000001</v>
      </c>
      <c r="R27" s="9">
        <v>18.728000000000002</v>
      </c>
      <c r="S27" s="9">
        <v>15.382</v>
      </c>
      <c r="T27" s="9">
        <v>18.718</v>
      </c>
      <c r="U27" s="9">
        <v>84.808000000000007</v>
      </c>
      <c r="V27" s="9">
        <v>203.148</v>
      </c>
      <c r="W27" s="9">
        <v>87.477999999999994</v>
      </c>
      <c r="X27" s="9">
        <v>102.971</v>
      </c>
      <c r="Y27" s="9">
        <v>67.754000000000005</v>
      </c>
      <c r="Z27" s="9">
        <v>17.263000000000002</v>
      </c>
      <c r="AA27" s="9">
        <v>1.5760000000000001</v>
      </c>
      <c r="AB27" s="9">
        <v>13.289</v>
      </c>
      <c r="AC27" s="9">
        <v>5.4420000000000002</v>
      </c>
      <c r="AD27" s="9"/>
      <c r="AE27" s="9"/>
      <c r="AF27" s="9"/>
      <c r="AG27" s="9"/>
      <c r="AH27" s="9"/>
      <c r="AI27" s="50"/>
      <c r="AJ27" s="50"/>
      <c r="AK27" s="50"/>
      <c r="AL27" s="50"/>
      <c r="AM27" s="50"/>
      <c r="AN27" s="50"/>
      <c r="AO27" s="50"/>
      <c r="AP27" s="50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</row>
    <row r="28" spans="1:53" ht="15.6" x14ac:dyDescent="0.35">
      <c r="A28" s="8" t="s">
        <v>116</v>
      </c>
      <c r="B28" s="4">
        <f>AVERAGE(53,54 )</f>
        <v>53.5</v>
      </c>
      <c r="C28" s="14">
        <f t="shared" si="0"/>
        <v>35.932000000000009</v>
      </c>
      <c r="D28" s="12"/>
      <c r="E28" s="12">
        <v>2.0293105840682983</v>
      </c>
      <c r="F28" s="12" t="s">
        <v>29</v>
      </c>
      <c r="G28" s="12"/>
      <c r="H28" s="9">
        <v>20.198</v>
      </c>
      <c r="I28" s="9">
        <v>159.006</v>
      </c>
      <c r="J28" s="9">
        <v>2.6230000000000002</v>
      </c>
      <c r="K28" s="9">
        <v>8.3949999999999996</v>
      </c>
      <c r="L28" s="9">
        <v>369.69099999999997</v>
      </c>
      <c r="M28" s="9">
        <v>18.635000000000002</v>
      </c>
      <c r="N28" s="9">
        <v>1263.376</v>
      </c>
      <c r="O28" s="9">
        <v>781.68299999999999</v>
      </c>
      <c r="P28" s="9">
        <v>3198.9540000000002</v>
      </c>
      <c r="Q28" s="9">
        <v>69.087999999999994</v>
      </c>
      <c r="R28" s="9">
        <v>19.574000000000002</v>
      </c>
      <c r="S28" s="9">
        <v>14.561999999999999</v>
      </c>
      <c r="T28" s="9">
        <v>18.588000000000001</v>
      </c>
      <c r="U28" s="9">
        <v>90.323999999999998</v>
      </c>
      <c r="V28" s="9">
        <v>169.363</v>
      </c>
      <c r="W28" s="9">
        <v>90.137</v>
      </c>
      <c r="X28" s="9">
        <v>107.67</v>
      </c>
      <c r="Y28" s="9">
        <v>67.316999999999993</v>
      </c>
      <c r="Z28" s="9">
        <v>18.239999999999998</v>
      </c>
      <c r="AA28" s="9">
        <v>1.82</v>
      </c>
      <c r="AB28" s="9">
        <v>15.419</v>
      </c>
      <c r="AC28" s="9">
        <v>4.2960000000000003</v>
      </c>
      <c r="AD28" s="9"/>
      <c r="AE28" s="9"/>
      <c r="AF28" s="9"/>
      <c r="AG28" s="9"/>
      <c r="AH28" s="9"/>
      <c r="AI28" s="50"/>
      <c r="AJ28" s="50"/>
      <c r="AK28" s="50"/>
      <c r="AL28" s="50"/>
      <c r="AM28" s="50"/>
      <c r="AN28" s="50"/>
      <c r="AO28" s="50"/>
      <c r="AP28" s="50"/>
      <c r="AQ28" s="49"/>
      <c r="AR28" s="49"/>
      <c r="AS28" s="49"/>
      <c r="AT28" s="49"/>
      <c r="AU28" s="49"/>
      <c r="AV28" s="49"/>
      <c r="AW28" s="49"/>
      <c r="AX28" s="49"/>
      <c r="AY28" s="49"/>
      <c r="AZ28" s="49"/>
      <c r="BA28" s="49"/>
    </row>
    <row r="29" spans="1:53" ht="15.6" x14ac:dyDescent="0.35">
      <c r="A29" s="8" t="s">
        <v>117</v>
      </c>
      <c r="B29" s="4">
        <f>AVERAGE(54,55 )</f>
        <v>54.5</v>
      </c>
      <c r="C29" s="14">
        <f t="shared" si="0"/>
        <v>37.314000000000007</v>
      </c>
      <c r="D29" s="12"/>
      <c r="E29" s="12">
        <v>3.2763818502426147</v>
      </c>
      <c r="F29" s="12" t="s">
        <v>29</v>
      </c>
      <c r="G29" s="12"/>
      <c r="H29" s="9">
        <v>21.491</v>
      </c>
      <c r="I29" s="9">
        <v>174.43</v>
      </c>
      <c r="J29" s="9">
        <v>2.694</v>
      </c>
      <c r="K29" s="9">
        <v>7.944</v>
      </c>
      <c r="L29" s="9">
        <v>378.59</v>
      </c>
      <c r="M29" s="9">
        <v>14.907</v>
      </c>
      <c r="N29" s="9">
        <v>1258.6179999999999</v>
      </c>
      <c r="O29" s="9">
        <v>889.67399999999998</v>
      </c>
      <c r="P29" s="9">
        <v>3243.7550000000001</v>
      </c>
      <c r="Q29" s="9">
        <v>73.037999999999997</v>
      </c>
      <c r="R29" s="9">
        <v>20.297000000000001</v>
      </c>
      <c r="S29" s="9">
        <v>14.404</v>
      </c>
      <c r="T29" s="9">
        <v>18.010999999999999</v>
      </c>
      <c r="U29" s="9">
        <v>91.292000000000002</v>
      </c>
      <c r="V29" s="9">
        <v>148.964</v>
      </c>
      <c r="W29" s="9">
        <v>85.287999999999997</v>
      </c>
      <c r="X29" s="9">
        <v>105.953</v>
      </c>
      <c r="Y29" s="9">
        <v>67.608999999999995</v>
      </c>
      <c r="Z29" s="9">
        <v>18.384</v>
      </c>
      <c r="AA29" s="9">
        <v>1.7010000000000001</v>
      </c>
      <c r="AB29" s="9">
        <v>13.3</v>
      </c>
      <c r="AC29" s="9">
        <v>5.484</v>
      </c>
      <c r="AD29" s="9"/>
      <c r="AE29" s="9"/>
      <c r="AF29" s="9"/>
      <c r="AG29" s="9"/>
      <c r="AH29" s="9"/>
      <c r="AI29" s="50"/>
      <c r="AJ29" s="50"/>
      <c r="AK29" s="50"/>
      <c r="AL29" s="50"/>
      <c r="AM29" s="50"/>
      <c r="AN29" s="50"/>
      <c r="AO29" s="50"/>
      <c r="AP29" s="50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A29" s="49"/>
    </row>
    <row r="30" spans="1:53" ht="15.75" x14ac:dyDescent="0.25">
      <c r="A30" s="8" t="s">
        <v>118</v>
      </c>
      <c r="B30" s="4">
        <f>AVERAGE(55,56 )</f>
        <v>55.5</v>
      </c>
      <c r="C30" s="14">
        <f t="shared" si="0"/>
        <v>38.696000000000005</v>
      </c>
      <c r="D30" s="12"/>
      <c r="E30" s="12">
        <v>4.7757968902587891</v>
      </c>
      <c r="F30" s="12" t="s">
        <v>30</v>
      </c>
      <c r="G30" s="12"/>
      <c r="H30" s="9">
        <v>20.797000000000001</v>
      </c>
      <c r="I30" s="9">
        <v>162.572</v>
      </c>
      <c r="J30" s="9">
        <v>2.7570000000000001</v>
      </c>
      <c r="K30" s="9">
        <v>8.6359999999999992</v>
      </c>
      <c r="L30" s="9">
        <v>395.99</v>
      </c>
      <c r="M30" s="9">
        <v>15.349</v>
      </c>
      <c r="N30" s="9">
        <v>1294.2929999999999</v>
      </c>
      <c r="O30" s="9">
        <v>817.86599999999999</v>
      </c>
      <c r="P30" s="9">
        <v>3447.6619999999998</v>
      </c>
      <c r="Q30" s="9">
        <v>78.349999999999994</v>
      </c>
      <c r="R30" s="9">
        <v>21.52</v>
      </c>
      <c r="S30" s="9">
        <v>16.045000000000002</v>
      </c>
      <c r="T30" s="9">
        <v>21.733000000000001</v>
      </c>
      <c r="U30" s="9">
        <v>102.762</v>
      </c>
      <c r="V30" s="9">
        <v>154.435</v>
      </c>
      <c r="W30" s="9">
        <v>76.417000000000002</v>
      </c>
      <c r="X30" s="9">
        <v>98.025000000000006</v>
      </c>
      <c r="Y30" s="9">
        <v>56.948</v>
      </c>
      <c r="Z30" s="9">
        <v>19.594000000000001</v>
      </c>
      <c r="AA30" s="9">
        <v>2.0139999999999998</v>
      </c>
      <c r="AB30" s="9">
        <v>12.08</v>
      </c>
      <c r="AC30" s="9">
        <v>4.3769999999999998</v>
      </c>
      <c r="AD30" s="9"/>
      <c r="AE30" s="9"/>
      <c r="AF30" s="9"/>
      <c r="AG30" s="9"/>
      <c r="AH30" s="9"/>
      <c r="AI30" s="50"/>
      <c r="AJ30" s="50"/>
      <c r="AK30" s="50"/>
      <c r="AL30" s="50"/>
      <c r="AM30" s="50"/>
      <c r="AN30" s="50"/>
      <c r="AO30" s="50"/>
      <c r="AP30" s="50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</row>
    <row r="31" spans="1:53" ht="15.6" x14ac:dyDescent="0.35">
      <c r="A31" s="8" t="s">
        <v>119</v>
      </c>
      <c r="B31" s="4">
        <f>AVERAGE(56,57 )</f>
        <v>56.5</v>
      </c>
      <c r="C31" s="14">
        <f t="shared" si="0"/>
        <v>40.078000000000003</v>
      </c>
      <c r="D31" s="12"/>
      <c r="E31" s="12">
        <v>5.393589973449707</v>
      </c>
      <c r="F31" s="12" t="s">
        <v>29</v>
      </c>
      <c r="G31" s="12"/>
      <c r="H31" s="9">
        <v>23.536999999999999</v>
      </c>
      <c r="I31" s="9">
        <v>160.06399999999999</v>
      </c>
      <c r="J31" s="9">
        <v>3.024</v>
      </c>
      <c r="K31" s="9">
        <v>8.5079999999999991</v>
      </c>
      <c r="L31" s="9">
        <v>418.57499999999999</v>
      </c>
      <c r="M31" s="9">
        <v>17.917000000000002</v>
      </c>
      <c r="N31" s="9">
        <v>1342.806</v>
      </c>
      <c r="O31" s="9">
        <v>821.63599999999997</v>
      </c>
      <c r="P31" s="9">
        <v>3737.33</v>
      </c>
      <c r="Q31" s="9">
        <v>82.358999999999995</v>
      </c>
      <c r="R31" s="9">
        <v>22.646999999999998</v>
      </c>
      <c r="S31" s="9">
        <v>16.966000000000001</v>
      </c>
      <c r="T31" s="9">
        <v>21.436</v>
      </c>
      <c r="U31" s="9">
        <v>115.581</v>
      </c>
      <c r="V31" s="9">
        <v>178.77699999999999</v>
      </c>
      <c r="W31" s="9">
        <v>83.483999999999995</v>
      </c>
      <c r="X31" s="9">
        <v>109.095</v>
      </c>
      <c r="Y31" s="9">
        <v>64.997</v>
      </c>
      <c r="Z31" s="9">
        <v>22.184999999999999</v>
      </c>
      <c r="AA31" s="9">
        <v>2.3580000000000001</v>
      </c>
      <c r="AB31" s="9">
        <v>14.712</v>
      </c>
      <c r="AC31" s="9">
        <v>4.8150000000000004</v>
      </c>
      <c r="AD31" s="9"/>
      <c r="AE31" s="9"/>
      <c r="AF31" s="9"/>
      <c r="AG31" s="9"/>
      <c r="AH31" s="9"/>
      <c r="AI31" s="50"/>
      <c r="AJ31" s="50"/>
      <c r="AK31" s="50"/>
      <c r="AL31" s="50"/>
      <c r="AM31" s="50"/>
      <c r="AN31" s="50"/>
      <c r="AO31" s="50"/>
      <c r="AP31" s="50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</row>
    <row r="32" spans="1:53" ht="15.6" x14ac:dyDescent="0.35">
      <c r="A32" s="8" t="s">
        <v>120</v>
      </c>
      <c r="B32" s="4">
        <f>AVERAGE(57,58 )</f>
        <v>57.5</v>
      </c>
      <c r="C32" s="14">
        <f t="shared" si="0"/>
        <v>41.46</v>
      </c>
      <c r="D32" s="12"/>
      <c r="E32" s="12"/>
      <c r="F32" s="12"/>
      <c r="G32" s="12"/>
      <c r="H32" s="9">
        <v>22.513000000000002</v>
      </c>
      <c r="I32" s="9">
        <v>157.524</v>
      </c>
      <c r="J32" s="9">
        <v>2.7210000000000001</v>
      </c>
      <c r="K32" s="9">
        <v>7.9889999999999999</v>
      </c>
      <c r="L32" s="9">
        <v>436.26499999999999</v>
      </c>
      <c r="M32" s="9">
        <v>20.109000000000002</v>
      </c>
      <c r="N32" s="9">
        <v>1377.4449999999999</v>
      </c>
      <c r="O32" s="9">
        <v>835.346</v>
      </c>
      <c r="P32" s="9">
        <v>3830.944</v>
      </c>
      <c r="Q32" s="9">
        <v>83.128</v>
      </c>
      <c r="R32" s="9">
        <v>22.535</v>
      </c>
      <c r="S32" s="9">
        <v>16.850000000000001</v>
      </c>
      <c r="T32" s="9">
        <v>19.751000000000001</v>
      </c>
      <c r="U32" s="9">
        <v>103.89700000000001</v>
      </c>
      <c r="V32" s="9">
        <v>141.11799999999999</v>
      </c>
      <c r="W32" s="9">
        <v>71.123999999999995</v>
      </c>
      <c r="X32" s="9">
        <v>93.296999999999997</v>
      </c>
      <c r="Y32" s="9">
        <v>49.134999999999998</v>
      </c>
      <c r="Z32" s="9">
        <v>21.956</v>
      </c>
      <c r="AA32" s="9">
        <v>2.3380000000000001</v>
      </c>
      <c r="AB32" s="9">
        <v>10.446999999999999</v>
      </c>
      <c r="AC32" s="9">
        <v>5.67</v>
      </c>
      <c r="AD32" s="9"/>
      <c r="AE32" s="9"/>
      <c r="AF32" s="9"/>
      <c r="AG32" s="9"/>
      <c r="AH32" s="9"/>
      <c r="AI32" s="50"/>
      <c r="AJ32" s="50"/>
      <c r="AK32" s="50"/>
      <c r="AL32" s="50"/>
      <c r="AM32" s="50"/>
      <c r="AN32" s="50"/>
      <c r="AO32" s="50"/>
      <c r="AP32" s="50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</row>
    <row r="33" spans="1:53" ht="15.6" x14ac:dyDescent="0.35">
      <c r="A33" s="8" t="s">
        <v>121</v>
      </c>
      <c r="B33" s="4">
        <f>AVERAGE(58,59 )</f>
        <v>58.5</v>
      </c>
      <c r="C33" s="14">
        <f t="shared" si="0"/>
        <v>42.841999999999999</v>
      </c>
      <c r="D33" s="12"/>
      <c r="E33" s="12">
        <v>3.2482874393463135</v>
      </c>
      <c r="F33" s="12" t="s">
        <v>29</v>
      </c>
      <c r="G33" s="12"/>
      <c r="H33" s="9">
        <v>21.876000000000001</v>
      </c>
      <c r="I33" s="9">
        <v>154.352</v>
      </c>
      <c r="J33" s="9">
        <v>2.6509999999999998</v>
      </c>
      <c r="K33" s="9">
        <v>7.0650000000000004</v>
      </c>
      <c r="L33" s="9">
        <v>434.78899999999999</v>
      </c>
      <c r="M33" s="9">
        <v>20.437999999999999</v>
      </c>
      <c r="N33" s="9">
        <v>1398.1949999999999</v>
      </c>
      <c r="O33" s="9">
        <v>795.05200000000002</v>
      </c>
      <c r="P33" s="9">
        <v>3831.482</v>
      </c>
      <c r="Q33" s="9">
        <v>85.144999999999996</v>
      </c>
      <c r="R33" s="9">
        <v>22.911999999999999</v>
      </c>
      <c r="S33" s="9">
        <v>15.749000000000001</v>
      </c>
      <c r="T33" s="9">
        <v>21.567</v>
      </c>
      <c r="U33" s="9">
        <v>103.605</v>
      </c>
      <c r="V33" s="9">
        <v>163.173</v>
      </c>
      <c r="W33" s="9">
        <v>75.528999999999996</v>
      </c>
      <c r="X33" s="9">
        <v>99.480999999999995</v>
      </c>
      <c r="Y33" s="9">
        <v>55.372</v>
      </c>
      <c r="Z33" s="9">
        <v>21.558</v>
      </c>
      <c r="AA33" s="9">
        <v>2.2160000000000002</v>
      </c>
      <c r="AB33" s="9">
        <v>13.723000000000001</v>
      </c>
      <c r="AC33" s="9">
        <v>5.4039999999999999</v>
      </c>
      <c r="AD33" s="9"/>
      <c r="AE33" s="9"/>
      <c r="AF33" s="9"/>
      <c r="AG33" s="9"/>
      <c r="AH33" s="9"/>
      <c r="AI33" s="50"/>
      <c r="AJ33" s="50"/>
      <c r="AK33" s="50"/>
      <c r="AL33" s="50"/>
      <c r="AM33" s="50"/>
      <c r="AN33" s="50"/>
      <c r="AO33" s="50"/>
      <c r="AP33" s="50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</row>
    <row r="34" spans="1:53" ht="15.6" x14ac:dyDescent="0.35">
      <c r="A34" s="8" t="s">
        <v>122</v>
      </c>
      <c r="B34" s="4">
        <f>AVERAGE(59,60 )</f>
        <v>59.5</v>
      </c>
      <c r="C34" s="14">
        <f t="shared" si="0"/>
        <v>44.223999999999997</v>
      </c>
      <c r="D34" s="12"/>
      <c r="E34" s="12">
        <v>4.4715573787689209</v>
      </c>
      <c r="F34" s="12" t="s">
        <v>29</v>
      </c>
      <c r="G34" s="12"/>
      <c r="H34" s="9">
        <v>21.282</v>
      </c>
      <c r="I34" s="9">
        <v>151.95400000000001</v>
      </c>
      <c r="J34" s="9">
        <v>2.4340000000000002</v>
      </c>
      <c r="K34" s="9">
        <v>7.5839999999999996</v>
      </c>
      <c r="L34" s="9">
        <v>431.44299999999998</v>
      </c>
      <c r="M34" s="9">
        <v>19.209</v>
      </c>
      <c r="N34" s="9">
        <v>1386.3389999999999</v>
      </c>
      <c r="O34" s="9">
        <v>844.55499999999995</v>
      </c>
      <c r="P34" s="9">
        <v>3919.0909999999999</v>
      </c>
      <c r="Q34" s="9">
        <v>98.909000000000006</v>
      </c>
      <c r="R34" s="9">
        <v>23.006</v>
      </c>
      <c r="S34" s="9">
        <v>16.678999999999998</v>
      </c>
      <c r="T34" s="9">
        <v>22.178999999999998</v>
      </c>
      <c r="U34" s="9">
        <v>118.342</v>
      </c>
      <c r="V34" s="9">
        <v>157.25700000000001</v>
      </c>
      <c r="W34" s="9">
        <v>74.647999999999996</v>
      </c>
      <c r="X34" s="9">
        <v>100.42700000000001</v>
      </c>
      <c r="Y34" s="9">
        <v>55.588999999999999</v>
      </c>
      <c r="Z34" s="9">
        <v>23.062000000000001</v>
      </c>
      <c r="AA34" s="9">
        <v>2.5110000000000001</v>
      </c>
      <c r="AB34" s="9">
        <v>11.346</v>
      </c>
      <c r="AC34" s="9">
        <v>4.5279999999999996</v>
      </c>
      <c r="AD34" s="9"/>
      <c r="AE34" s="9"/>
      <c r="AF34" s="9"/>
      <c r="AG34" s="9"/>
      <c r="AH34" s="9"/>
      <c r="AI34" s="50"/>
      <c r="AJ34" s="50"/>
      <c r="AK34" s="50"/>
      <c r="AL34" s="50"/>
      <c r="AM34" s="50"/>
      <c r="AN34" s="50"/>
      <c r="AO34" s="50"/>
      <c r="AP34" s="50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</row>
    <row r="35" spans="1:53" ht="15.75" x14ac:dyDescent="0.25">
      <c r="A35" s="8" t="s">
        <v>123</v>
      </c>
      <c r="B35" s="4">
        <f>AVERAGE(60,61 )</f>
        <v>60.5</v>
      </c>
      <c r="C35" s="14">
        <f t="shared" si="0"/>
        <v>45.605999999999995</v>
      </c>
      <c r="D35" s="12"/>
      <c r="E35" s="12">
        <v>3.8476583957672119</v>
      </c>
      <c r="F35" s="12" t="s">
        <v>30</v>
      </c>
      <c r="G35" s="12"/>
      <c r="H35" s="9">
        <v>21.158000000000001</v>
      </c>
      <c r="I35" s="9">
        <v>150.46899999999999</v>
      </c>
      <c r="J35" s="9">
        <v>2.4910000000000001</v>
      </c>
      <c r="K35" s="9">
        <v>6.98</v>
      </c>
      <c r="L35" s="9">
        <v>427.755</v>
      </c>
      <c r="M35" s="9">
        <v>18.006</v>
      </c>
      <c r="N35" s="9">
        <v>1374.7529999999999</v>
      </c>
      <c r="O35" s="9">
        <v>827.88800000000003</v>
      </c>
      <c r="P35" s="9">
        <v>3888.1280000000002</v>
      </c>
      <c r="Q35" s="9">
        <v>98.257000000000005</v>
      </c>
      <c r="R35" s="9">
        <v>23.21</v>
      </c>
      <c r="S35" s="9">
        <v>16.324999999999999</v>
      </c>
      <c r="T35" s="9">
        <v>21.989000000000001</v>
      </c>
      <c r="U35" s="9">
        <v>107.5</v>
      </c>
      <c r="V35" s="9">
        <v>152.36000000000001</v>
      </c>
      <c r="W35" s="9">
        <v>75.176000000000002</v>
      </c>
      <c r="X35" s="9">
        <v>100.911</v>
      </c>
      <c r="Y35" s="9">
        <v>54.258000000000003</v>
      </c>
      <c r="Z35" s="9">
        <v>22.747</v>
      </c>
      <c r="AA35" s="9">
        <v>2.3380000000000001</v>
      </c>
      <c r="AB35" s="9">
        <v>13.75</v>
      </c>
      <c r="AC35" s="9">
        <v>4.7210000000000001</v>
      </c>
      <c r="AD35" s="9"/>
      <c r="AE35" s="9"/>
      <c r="AF35" s="9"/>
      <c r="AG35" s="9"/>
      <c r="AH35" s="9"/>
      <c r="AI35" s="50"/>
      <c r="AJ35" s="50"/>
      <c r="AK35" s="50"/>
      <c r="AL35" s="50"/>
      <c r="AM35" s="50"/>
      <c r="AN35" s="50"/>
      <c r="AO35" s="50"/>
      <c r="AP35" s="50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</row>
    <row r="36" spans="1:53" ht="15.6" x14ac:dyDescent="0.35">
      <c r="A36" s="8" t="s">
        <v>124</v>
      </c>
      <c r="B36" s="4">
        <f>AVERAGE(61,62 )</f>
        <v>61.5</v>
      </c>
      <c r="C36" s="14">
        <f t="shared" si="0"/>
        <v>46.987999999999992</v>
      </c>
      <c r="D36" s="12"/>
      <c r="E36" s="12">
        <v>3.5407755374908447</v>
      </c>
      <c r="F36" s="12" t="s">
        <v>29</v>
      </c>
      <c r="G36" s="12"/>
      <c r="H36" s="9">
        <v>19.890999999999998</v>
      </c>
      <c r="I36" s="9">
        <v>138.05199999999999</v>
      </c>
      <c r="J36" s="9">
        <v>2.6749999999999998</v>
      </c>
      <c r="K36" s="9">
        <v>6.6749999999999998</v>
      </c>
      <c r="L36" s="9">
        <v>398.66500000000002</v>
      </c>
      <c r="M36" s="9">
        <v>19.273</v>
      </c>
      <c r="N36" s="9">
        <v>1312.126</v>
      </c>
      <c r="O36" s="9">
        <v>839.16800000000001</v>
      </c>
      <c r="P36" s="9">
        <v>3732.2820000000002</v>
      </c>
      <c r="Q36" s="9">
        <v>98.122</v>
      </c>
      <c r="R36" s="9">
        <v>21.684000000000001</v>
      </c>
      <c r="S36" s="9">
        <v>14.941000000000001</v>
      </c>
      <c r="T36" s="9">
        <v>20.437999999999999</v>
      </c>
      <c r="U36" s="9">
        <v>96.676000000000002</v>
      </c>
      <c r="V36" s="9">
        <v>70.406999999999996</v>
      </c>
      <c r="W36" s="9">
        <v>38.280999999999999</v>
      </c>
      <c r="X36" s="9">
        <v>53.822000000000003</v>
      </c>
      <c r="Y36" s="9">
        <v>24.02</v>
      </c>
      <c r="Z36" s="9">
        <v>15.34</v>
      </c>
      <c r="AA36" s="9">
        <v>1.554</v>
      </c>
      <c r="AB36" s="9">
        <v>5.4470000000000001</v>
      </c>
      <c r="AC36" s="9">
        <v>2.7650000000000001</v>
      </c>
      <c r="AD36" s="9"/>
      <c r="AE36" s="9"/>
      <c r="AF36" s="9"/>
      <c r="AG36" s="9"/>
      <c r="AH36" s="9"/>
      <c r="AI36" s="50"/>
      <c r="AJ36" s="50"/>
      <c r="AK36" s="50"/>
      <c r="AL36" s="50"/>
      <c r="AM36" s="50"/>
      <c r="AN36" s="50"/>
      <c r="AO36" s="50"/>
      <c r="AP36" s="50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</row>
    <row r="37" spans="1:53" ht="15.75" x14ac:dyDescent="0.25">
      <c r="A37" s="8" t="s">
        <v>125</v>
      </c>
      <c r="B37" s="4">
        <f>AVERAGE(62,63 )</f>
        <v>62.5</v>
      </c>
      <c r="C37" s="14">
        <f t="shared" si="0"/>
        <v>48.36999999999999</v>
      </c>
      <c r="D37" s="12"/>
      <c r="E37" s="12">
        <v>1.3829145431518555</v>
      </c>
      <c r="F37" s="12" t="s">
        <v>30</v>
      </c>
      <c r="G37" s="12"/>
      <c r="H37" s="9">
        <v>22.388999999999999</v>
      </c>
      <c r="I37" s="9">
        <v>164.268</v>
      </c>
      <c r="J37" s="9">
        <v>2.41</v>
      </c>
      <c r="K37" s="9">
        <v>6.9729999999999999</v>
      </c>
      <c r="L37" s="9">
        <v>411.08</v>
      </c>
      <c r="M37" s="9">
        <v>18.497</v>
      </c>
      <c r="N37" s="9">
        <v>1399.8140000000001</v>
      </c>
      <c r="O37" s="9">
        <v>762.35799999999995</v>
      </c>
      <c r="P37" s="9">
        <v>3540.694</v>
      </c>
      <c r="Q37" s="9">
        <v>80.700999999999993</v>
      </c>
      <c r="R37" s="9">
        <v>21.446999999999999</v>
      </c>
      <c r="S37" s="9">
        <v>14.872</v>
      </c>
      <c r="T37" s="9">
        <v>16.843</v>
      </c>
      <c r="U37" s="9">
        <v>97.74</v>
      </c>
      <c r="V37" s="9">
        <v>183.393</v>
      </c>
      <c r="W37" s="9">
        <v>84.66</v>
      </c>
      <c r="X37" s="9">
        <v>114.286</v>
      </c>
      <c r="Y37" s="9">
        <v>64.715999999999994</v>
      </c>
      <c r="Z37" s="9">
        <v>19.161999999999999</v>
      </c>
      <c r="AA37" s="9">
        <v>1.9390000000000001</v>
      </c>
      <c r="AB37" s="9">
        <v>13.494</v>
      </c>
      <c r="AC37" s="9">
        <v>5.0439999999999996</v>
      </c>
      <c r="AD37" s="9"/>
      <c r="AE37" s="9"/>
      <c r="AF37" s="9"/>
      <c r="AG37" s="9"/>
      <c r="AH37" s="9"/>
      <c r="AI37" s="50"/>
      <c r="AJ37" s="50"/>
      <c r="AK37" s="50"/>
      <c r="AL37" s="50"/>
      <c r="AM37" s="50"/>
      <c r="AN37" s="50"/>
      <c r="AO37" s="50"/>
      <c r="AP37" s="50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</row>
    <row r="38" spans="1:53" ht="15.75" x14ac:dyDescent="0.25">
      <c r="A38" s="8" t="s">
        <v>126</v>
      </c>
      <c r="B38" s="4">
        <f>AVERAGE(63,64 )</f>
        <v>63.5</v>
      </c>
      <c r="C38" s="14">
        <f t="shared" si="0"/>
        <v>49.751999999999988</v>
      </c>
      <c r="D38" s="12"/>
      <c r="E38" s="12">
        <v>0.89436542987823486</v>
      </c>
      <c r="F38" s="12" t="s">
        <v>29</v>
      </c>
      <c r="G38" s="12"/>
      <c r="H38" s="9">
        <v>20.25</v>
      </c>
      <c r="I38" s="9">
        <v>147.38900000000001</v>
      </c>
      <c r="J38" s="9">
        <v>2.8130000000000002</v>
      </c>
      <c r="K38" s="9">
        <v>7.3650000000000002</v>
      </c>
      <c r="L38" s="9">
        <v>403.36900000000003</v>
      </c>
      <c r="M38" s="9">
        <v>19.741</v>
      </c>
      <c r="N38" s="9">
        <v>1362.355</v>
      </c>
      <c r="O38" s="9">
        <v>805.59400000000005</v>
      </c>
      <c r="P38" s="9">
        <v>3706.1860000000001</v>
      </c>
      <c r="Q38" s="9">
        <v>78.216999999999999</v>
      </c>
      <c r="R38" s="9">
        <v>22.02</v>
      </c>
      <c r="S38" s="9">
        <v>15.95</v>
      </c>
      <c r="T38" s="9">
        <v>17.619</v>
      </c>
      <c r="U38" s="9">
        <v>99.896000000000001</v>
      </c>
      <c r="V38" s="9">
        <v>176.548</v>
      </c>
      <c r="W38" s="9">
        <v>78.367000000000004</v>
      </c>
      <c r="X38" s="9">
        <v>105.95099999999999</v>
      </c>
      <c r="Y38" s="9">
        <v>57.066000000000003</v>
      </c>
      <c r="Z38" s="9">
        <v>21.012</v>
      </c>
      <c r="AA38" s="9">
        <v>2.2480000000000002</v>
      </c>
      <c r="AB38" s="9">
        <v>12.327999999999999</v>
      </c>
      <c r="AC38" s="9">
        <v>5.1349999999999998</v>
      </c>
      <c r="AD38" s="9"/>
      <c r="AE38" s="9"/>
      <c r="AF38" s="9"/>
      <c r="AG38" s="9"/>
      <c r="AH38" s="9"/>
      <c r="AI38" s="50"/>
      <c r="AJ38" s="50"/>
      <c r="AK38" s="50"/>
      <c r="AL38" s="50"/>
      <c r="AM38" s="50"/>
      <c r="AN38" s="50"/>
      <c r="AO38" s="50"/>
      <c r="AP38" s="50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</row>
    <row r="39" spans="1:53" ht="15.75" x14ac:dyDescent="0.25">
      <c r="A39" s="8" t="s">
        <v>127</v>
      </c>
      <c r="B39" s="4">
        <f>AVERAGE(64,65 )</f>
        <v>64.5</v>
      </c>
      <c r="C39" s="14">
        <f t="shared" si="0"/>
        <v>51.133999999999986</v>
      </c>
      <c r="D39" s="12"/>
      <c r="E39" s="12"/>
      <c r="F39" s="12"/>
      <c r="G39" s="12"/>
      <c r="H39" s="9">
        <v>20.710999999999999</v>
      </c>
      <c r="I39" s="9">
        <v>144.84</v>
      </c>
      <c r="J39" s="9">
        <v>2.7730000000000001</v>
      </c>
      <c r="K39" s="9">
        <v>6.6669999999999998</v>
      </c>
      <c r="L39" s="9">
        <v>422.142</v>
      </c>
      <c r="M39" s="9">
        <v>19.614999999999998</v>
      </c>
      <c r="N39" s="9">
        <v>1419.242</v>
      </c>
      <c r="O39" s="9">
        <v>813.62900000000002</v>
      </c>
      <c r="P39" s="9">
        <v>3885.97</v>
      </c>
      <c r="Q39" s="9">
        <v>82.929000000000002</v>
      </c>
      <c r="R39" s="9">
        <v>23.77</v>
      </c>
      <c r="S39" s="9">
        <v>15.835000000000001</v>
      </c>
      <c r="T39" s="9">
        <v>19.326000000000001</v>
      </c>
      <c r="U39" s="9">
        <v>103.89700000000001</v>
      </c>
      <c r="V39" s="9">
        <v>178.41</v>
      </c>
      <c r="W39" s="9">
        <v>83.174000000000007</v>
      </c>
      <c r="X39" s="9">
        <v>113.947</v>
      </c>
      <c r="Y39" s="9">
        <v>63.868000000000002</v>
      </c>
      <c r="Z39" s="9">
        <v>21.193999999999999</v>
      </c>
      <c r="AA39" s="9">
        <v>2.2149999999999999</v>
      </c>
      <c r="AB39" s="9">
        <v>14.544</v>
      </c>
      <c r="AC39" s="9">
        <v>5.5289999999999999</v>
      </c>
      <c r="AD39" s="9"/>
      <c r="AE39" s="9"/>
      <c r="AF39" s="9"/>
      <c r="AG39" s="9"/>
      <c r="AH39" s="9"/>
      <c r="AI39" s="50"/>
      <c r="AJ39" s="50"/>
      <c r="AK39" s="50"/>
      <c r="AL39" s="50"/>
      <c r="AM39" s="50"/>
      <c r="AN39" s="50"/>
      <c r="AO39" s="50"/>
      <c r="AP39" s="50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</row>
    <row r="40" spans="1:53" ht="15.75" x14ac:dyDescent="0.25">
      <c r="A40" s="8" t="s">
        <v>128</v>
      </c>
      <c r="B40" s="4">
        <f>AVERAGE(65,66 )</f>
        <v>65.5</v>
      </c>
      <c r="C40" s="14">
        <f t="shared" si="0"/>
        <v>52.515999999999984</v>
      </c>
      <c r="D40" s="12"/>
      <c r="E40" s="12">
        <v>3.8098746538162231</v>
      </c>
      <c r="F40" s="12" t="s">
        <v>29</v>
      </c>
      <c r="G40" s="12"/>
      <c r="H40" s="9">
        <v>21.457999999999998</v>
      </c>
      <c r="I40" s="9">
        <v>159.88900000000001</v>
      </c>
      <c r="J40" s="9">
        <v>2.6659999999999999</v>
      </c>
      <c r="K40" s="9">
        <v>6.5389999999999997</v>
      </c>
      <c r="L40" s="9">
        <v>447.45100000000002</v>
      </c>
      <c r="M40" s="9">
        <v>23.009</v>
      </c>
      <c r="N40" s="9">
        <v>1388.048</v>
      </c>
      <c r="O40" s="9">
        <v>804.49599999999998</v>
      </c>
      <c r="P40" s="9">
        <v>3981.7510000000002</v>
      </c>
      <c r="Q40" s="9">
        <v>85.462999999999994</v>
      </c>
      <c r="R40" s="9">
        <v>22.72</v>
      </c>
      <c r="S40" s="9">
        <v>16.655000000000001</v>
      </c>
      <c r="T40" s="9">
        <v>20.641999999999999</v>
      </c>
      <c r="U40" s="9">
        <v>107.254</v>
      </c>
      <c r="V40" s="9">
        <v>115.995</v>
      </c>
      <c r="W40" s="9">
        <v>53.875999999999998</v>
      </c>
      <c r="X40" s="9">
        <v>73.903999999999996</v>
      </c>
      <c r="Y40" s="9">
        <v>36.216999999999999</v>
      </c>
      <c r="Z40" s="9">
        <v>18.591000000000001</v>
      </c>
      <c r="AA40" s="9">
        <v>1.9790000000000001</v>
      </c>
      <c r="AB40" s="9">
        <v>10.103999999999999</v>
      </c>
      <c r="AC40" s="9">
        <v>3.2330000000000001</v>
      </c>
      <c r="AD40" s="9"/>
      <c r="AE40" s="9"/>
      <c r="AF40" s="9"/>
      <c r="AG40" s="9"/>
      <c r="AH40" s="9"/>
      <c r="AI40" s="50"/>
      <c r="AJ40" s="50"/>
      <c r="AK40" s="50"/>
      <c r="AL40" s="50"/>
      <c r="AM40" s="50"/>
      <c r="AN40" s="50"/>
      <c r="AO40" s="50"/>
      <c r="AP40" s="50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</row>
    <row r="41" spans="1:53" ht="15.75" x14ac:dyDescent="0.25">
      <c r="A41" s="8" t="s">
        <v>129</v>
      </c>
      <c r="B41" s="4">
        <f>AVERAGE(66,67 )</f>
        <v>66.5</v>
      </c>
      <c r="C41" s="14">
        <f t="shared" si="0"/>
        <v>53.897999999999982</v>
      </c>
      <c r="D41" s="12"/>
      <c r="E41" s="12">
        <v>3.2438657283782959</v>
      </c>
      <c r="F41" s="12" t="s">
        <v>29</v>
      </c>
      <c r="G41" s="12"/>
      <c r="H41" s="9">
        <v>19.812999999999999</v>
      </c>
      <c r="I41" s="9">
        <v>164.54900000000001</v>
      </c>
      <c r="J41" s="9">
        <v>2.4169999999999998</v>
      </c>
      <c r="K41" s="9">
        <v>6.3609999999999998</v>
      </c>
      <c r="L41" s="9">
        <v>431.24</v>
      </c>
      <c r="M41" s="9">
        <v>18.917000000000002</v>
      </c>
      <c r="N41" s="9">
        <v>1328.903</v>
      </c>
      <c r="O41" s="9">
        <v>607.05399999999997</v>
      </c>
      <c r="P41" s="9">
        <v>3569.1260000000002</v>
      </c>
      <c r="Q41" s="9">
        <v>66.284000000000006</v>
      </c>
      <c r="R41" s="9">
        <v>21.972000000000001</v>
      </c>
      <c r="S41" s="9">
        <v>14.993</v>
      </c>
      <c r="T41" s="9">
        <v>18.23</v>
      </c>
      <c r="U41" s="9">
        <v>86.153000000000006</v>
      </c>
      <c r="V41" s="9">
        <v>187.18100000000001</v>
      </c>
      <c r="W41" s="9">
        <v>74.117999999999995</v>
      </c>
      <c r="X41" s="9">
        <v>88.355000000000004</v>
      </c>
      <c r="Y41" s="9">
        <v>54.398000000000003</v>
      </c>
      <c r="Z41" s="9">
        <v>18.68</v>
      </c>
      <c r="AA41" s="9">
        <v>2.0790000000000002</v>
      </c>
      <c r="AB41" s="9">
        <v>11.685</v>
      </c>
      <c r="AC41" s="9">
        <v>3.9550000000000001</v>
      </c>
      <c r="AD41" s="9"/>
      <c r="AE41" s="9"/>
      <c r="AF41" s="9"/>
      <c r="AG41" s="9"/>
      <c r="AH41" s="9"/>
      <c r="AI41" s="50"/>
      <c r="AJ41" s="50"/>
      <c r="AK41" s="50"/>
      <c r="AL41" s="50"/>
      <c r="AM41" s="50"/>
      <c r="AN41" s="50"/>
      <c r="AO41" s="50"/>
      <c r="AP41" s="50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</row>
    <row r="42" spans="1:53" ht="15.75" x14ac:dyDescent="0.25">
      <c r="A42" s="8" t="s">
        <v>130</v>
      </c>
      <c r="B42" s="4">
        <f>AVERAGE(67,68 )</f>
        <v>67.5</v>
      </c>
      <c r="C42" s="14">
        <f t="shared" si="0"/>
        <v>55.27999999999998</v>
      </c>
      <c r="D42" s="12"/>
      <c r="E42" s="12">
        <v>2.7009936571121216</v>
      </c>
      <c r="F42" s="12" t="s">
        <v>30</v>
      </c>
      <c r="G42" s="12"/>
      <c r="H42" s="9">
        <v>22.186</v>
      </c>
      <c r="I42" s="9">
        <v>175.15199999999999</v>
      </c>
      <c r="J42" s="9">
        <v>2.38</v>
      </c>
      <c r="K42" s="9">
        <v>6.7309999999999999</v>
      </c>
      <c r="L42" s="9">
        <v>419.36900000000003</v>
      </c>
      <c r="M42" s="9">
        <v>18.344000000000001</v>
      </c>
      <c r="N42" s="9">
        <v>1346.7840000000001</v>
      </c>
      <c r="O42" s="9">
        <v>577.66700000000003</v>
      </c>
      <c r="P42" s="9">
        <v>3489.665</v>
      </c>
      <c r="Q42" s="9">
        <v>71.858000000000004</v>
      </c>
      <c r="R42" s="9">
        <v>21.809000000000001</v>
      </c>
      <c r="S42" s="9">
        <v>14.124000000000001</v>
      </c>
      <c r="T42" s="9">
        <v>16.946000000000002</v>
      </c>
      <c r="U42" s="9">
        <v>79.977999999999994</v>
      </c>
      <c r="V42" s="9">
        <v>207.393</v>
      </c>
      <c r="W42" s="9">
        <v>81.269000000000005</v>
      </c>
      <c r="X42" s="9">
        <v>96.959000000000003</v>
      </c>
      <c r="Y42" s="9">
        <v>61.137999999999998</v>
      </c>
      <c r="Z42" s="9">
        <v>18.369</v>
      </c>
      <c r="AA42" s="9">
        <v>1.958</v>
      </c>
      <c r="AB42" s="9">
        <v>13.013</v>
      </c>
      <c r="AC42" s="9">
        <v>3.9510000000000001</v>
      </c>
      <c r="AD42" s="9"/>
      <c r="AE42" s="9"/>
      <c r="AF42" s="9"/>
      <c r="AG42" s="9"/>
      <c r="AH42" s="9"/>
      <c r="AI42" s="50"/>
      <c r="AJ42" s="50"/>
      <c r="AK42" s="50"/>
      <c r="AL42" s="50"/>
      <c r="AM42" s="50"/>
      <c r="AN42" s="50"/>
      <c r="AO42" s="50"/>
      <c r="AP42" s="50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</row>
    <row r="43" spans="1:53" ht="15.75" x14ac:dyDescent="0.25">
      <c r="A43" s="8" t="s">
        <v>131</v>
      </c>
      <c r="B43" s="4">
        <f>AVERAGE(68,69 )</f>
        <v>68.5</v>
      </c>
      <c r="C43" s="14">
        <f t="shared" si="0"/>
        <v>56.661999999999978</v>
      </c>
      <c r="D43" s="12"/>
      <c r="E43" s="12">
        <v>2.887964129447937</v>
      </c>
      <c r="F43" s="12" t="s">
        <v>29</v>
      </c>
      <c r="G43" s="12"/>
      <c r="H43" s="9">
        <v>20.748999999999999</v>
      </c>
      <c r="I43" s="9">
        <v>158.697</v>
      </c>
      <c r="J43" s="9">
        <v>2.4620000000000002</v>
      </c>
      <c r="K43" s="9">
        <v>6.2480000000000002</v>
      </c>
      <c r="L43" s="9">
        <v>396.96300000000002</v>
      </c>
      <c r="M43" s="9">
        <v>20.222999999999999</v>
      </c>
      <c r="N43" s="9">
        <v>1337.8230000000001</v>
      </c>
      <c r="O43" s="9">
        <v>627.00300000000004</v>
      </c>
      <c r="P43" s="9">
        <v>3520.14</v>
      </c>
      <c r="Q43" s="9">
        <v>71.602000000000004</v>
      </c>
      <c r="R43" s="9">
        <v>22.606999999999999</v>
      </c>
      <c r="S43" s="9">
        <v>15.224</v>
      </c>
      <c r="T43" s="9">
        <v>17.343</v>
      </c>
      <c r="U43" s="9">
        <v>90.218999999999994</v>
      </c>
      <c r="V43" s="9">
        <v>210.786</v>
      </c>
      <c r="W43" s="9">
        <v>80.977000000000004</v>
      </c>
      <c r="X43" s="9">
        <v>99.064999999999998</v>
      </c>
      <c r="Y43" s="9">
        <v>63.372999999999998</v>
      </c>
      <c r="Z43" s="9">
        <v>18.074999999999999</v>
      </c>
      <c r="AA43" s="9">
        <v>1.88</v>
      </c>
      <c r="AB43" s="9">
        <v>13.428000000000001</v>
      </c>
      <c r="AC43" s="9">
        <v>4.7480000000000002</v>
      </c>
      <c r="AD43" s="9"/>
      <c r="AE43" s="9"/>
      <c r="AF43" s="9"/>
      <c r="AG43" s="9"/>
      <c r="AH43" s="9"/>
      <c r="AI43" s="50"/>
      <c r="AJ43" s="50"/>
      <c r="AK43" s="50"/>
      <c r="AL43" s="50"/>
      <c r="AM43" s="50"/>
      <c r="AN43" s="50"/>
      <c r="AO43" s="50"/>
      <c r="AP43" s="50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</row>
    <row r="44" spans="1:53" ht="15.75" x14ac:dyDescent="0.25">
      <c r="A44" s="8" t="s">
        <v>132</v>
      </c>
      <c r="B44" s="4">
        <f>AVERAGE(69,70 )</f>
        <v>69.5</v>
      </c>
      <c r="C44" s="14">
        <f t="shared" si="0"/>
        <v>58.043999999999976</v>
      </c>
      <c r="D44" s="12"/>
      <c r="E44" s="12">
        <v>2.447327733039856</v>
      </c>
      <c r="F44" s="12" t="s">
        <v>30</v>
      </c>
      <c r="G44" s="12"/>
      <c r="H44" s="9">
        <v>20.51</v>
      </c>
      <c r="I44" s="9">
        <v>168.78399999999999</v>
      </c>
      <c r="J44" s="9">
        <v>2.0609999999999999</v>
      </c>
      <c r="K44" s="9">
        <v>5.7080000000000002</v>
      </c>
      <c r="L44" s="9">
        <v>409.93799999999999</v>
      </c>
      <c r="M44" s="9">
        <v>19.489000000000001</v>
      </c>
      <c r="N44" s="9">
        <v>1340.944</v>
      </c>
      <c r="O44" s="9">
        <v>615.47500000000002</v>
      </c>
      <c r="P44" s="9">
        <v>3366.1640000000002</v>
      </c>
      <c r="Q44" s="9">
        <v>65.114000000000004</v>
      </c>
      <c r="R44" s="9">
        <v>21.457000000000001</v>
      </c>
      <c r="S44" s="9">
        <v>15.32</v>
      </c>
      <c r="T44" s="9">
        <v>14.888999999999999</v>
      </c>
      <c r="U44" s="9">
        <v>73.301000000000002</v>
      </c>
      <c r="V44" s="9">
        <v>197.14099999999999</v>
      </c>
      <c r="W44" s="9">
        <v>72.986999999999995</v>
      </c>
      <c r="X44" s="9">
        <v>88.278999999999996</v>
      </c>
      <c r="Y44" s="9">
        <v>51.994999999999997</v>
      </c>
      <c r="Z44" s="9">
        <v>16.042000000000002</v>
      </c>
      <c r="AA44" s="9">
        <v>1.6080000000000001</v>
      </c>
      <c r="AB44" s="9">
        <v>12.404999999999999</v>
      </c>
      <c r="AC44" s="9">
        <v>3.4039999999999999</v>
      </c>
      <c r="AD44" s="9"/>
      <c r="AE44" s="9"/>
      <c r="AF44" s="9"/>
      <c r="AG44" s="9"/>
      <c r="AH44" s="9"/>
      <c r="AI44" s="50"/>
      <c r="AJ44" s="50"/>
      <c r="AK44" s="50"/>
      <c r="AL44" s="50"/>
      <c r="AM44" s="50"/>
      <c r="AN44" s="50"/>
      <c r="AO44" s="50"/>
      <c r="AP44" s="50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</row>
    <row r="45" spans="1:53" ht="15.75" x14ac:dyDescent="0.25">
      <c r="A45" s="8" t="s">
        <v>133</v>
      </c>
      <c r="B45" s="4">
        <f>AVERAGE(70,71 )</f>
        <v>70.5</v>
      </c>
      <c r="C45" s="14">
        <f t="shared" si="0"/>
        <v>59.425999999999974</v>
      </c>
      <c r="D45" s="12"/>
      <c r="E45" s="12">
        <v>2.2016067504882813</v>
      </c>
      <c r="F45" s="12" t="s">
        <v>29</v>
      </c>
      <c r="G45" s="12"/>
      <c r="H45" s="9">
        <v>20.821000000000002</v>
      </c>
      <c r="I45" s="9">
        <v>171.71700000000001</v>
      </c>
      <c r="J45" s="9">
        <v>2.5049999999999999</v>
      </c>
      <c r="K45" s="9">
        <v>5.9720000000000004</v>
      </c>
      <c r="L45" s="9">
        <v>435.80700000000002</v>
      </c>
      <c r="M45" s="9">
        <v>20.86</v>
      </c>
      <c r="N45" s="9">
        <v>1338.155</v>
      </c>
      <c r="O45" s="9">
        <v>611.43399999999997</v>
      </c>
      <c r="P45" s="9">
        <v>3403.951</v>
      </c>
      <c r="Q45" s="9">
        <v>66.635000000000005</v>
      </c>
      <c r="R45" s="9">
        <v>21.719000000000001</v>
      </c>
      <c r="S45" s="9">
        <v>14.196</v>
      </c>
      <c r="T45" s="9">
        <v>15.791</v>
      </c>
      <c r="U45" s="9">
        <v>79.858999999999995</v>
      </c>
      <c r="V45" s="9">
        <v>209.49799999999999</v>
      </c>
      <c r="W45" s="9">
        <v>79.703999999999994</v>
      </c>
      <c r="X45" s="9">
        <v>92.153000000000006</v>
      </c>
      <c r="Y45" s="9">
        <v>59.213000000000001</v>
      </c>
      <c r="Z45" s="9">
        <v>16.609000000000002</v>
      </c>
      <c r="AA45" s="9">
        <v>1.754</v>
      </c>
      <c r="AB45" s="9">
        <v>13.180999999999999</v>
      </c>
      <c r="AC45" s="9">
        <v>4.6710000000000003</v>
      </c>
      <c r="AD45" s="9"/>
      <c r="AE45" s="9"/>
      <c r="AF45" s="9"/>
      <c r="AG45" s="9"/>
      <c r="AH45" s="9"/>
      <c r="AI45" s="50"/>
      <c r="AJ45" s="50"/>
      <c r="AK45" s="50"/>
      <c r="AL45" s="50"/>
      <c r="AM45" s="50"/>
      <c r="AN45" s="50"/>
      <c r="AO45" s="50"/>
      <c r="AP45" s="50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</row>
    <row r="46" spans="1:53" ht="15.75" x14ac:dyDescent="0.25">
      <c r="A46" s="8" t="s">
        <v>134</v>
      </c>
      <c r="B46" s="4">
        <f>AVERAGE(71,72 )</f>
        <v>71.5</v>
      </c>
      <c r="C46" s="14">
        <f t="shared" si="0"/>
        <v>60.807999999999971</v>
      </c>
      <c r="D46" s="12"/>
      <c r="E46" s="12">
        <v>2.1469449996948242</v>
      </c>
      <c r="F46" s="12" t="s">
        <v>30</v>
      </c>
      <c r="G46" s="12"/>
      <c r="H46" s="9">
        <v>19.106999999999999</v>
      </c>
      <c r="I46" s="9">
        <v>160.88999999999999</v>
      </c>
      <c r="J46" s="9">
        <v>2.1070000000000002</v>
      </c>
      <c r="K46" s="9">
        <v>5.5019999999999998</v>
      </c>
      <c r="L46" s="9">
        <v>433.44</v>
      </c>
      <c r="M46" s="9">
        <v>18.847999999999999</v>
      </c>
      <c r="N46" s="9">
        <v>1188.1099999999999</v>
      </c>
      <c r="O46" s="9">
        <v>547.83399999999995</v>
      </c>
      <c r="P46" s="9">
        <v>3231.0639999999999</v>
      </c>
      <c r="Q46" s="9">
        <v>62.456000000000003</v>
      </c>
      <c r="R46" s="9">
        <v>19.125</v>
      </c>
      <c r="S46" s="9">
        <v>14.581</v>
      </c>
      <c r="T46" s="9">
        <v>14.528</v>
      </c>
      <c r="U46" s="9">
        <v>67.75</v>
      </c>
      <c r="V46" s="9">
        <v>182.619</v>
      </c>
      <c r="W46" s="9">
        <v>69.31</v>
      </c>
      <c r="X46" s="9">
        <v>70.688000000000002</v>
      </c>
      <c r="Y46" s="9">
        <v>48.594999999999999</v>
      </c>
      <c r="Z46" s="9">
        <v>14.282</v>
      </c>
      <c r="AA46" s="9">
        <v>1.4079999999999999</v>
      </c>
      <c r="AB46" s="9">
        <v>10.848000000000001</v>
      </c>
      <c r="AC46" s="9">
        <v>3.4209999999999998</v>
      </c>
      <c r="AD46" s="9"/>
      <c r="AE46" s="9"/>
      <c r="AF46" s="9"/>
      <c r="AG46" s="9"/>
      <c r="AH46" s="9"/>
      <c r="AI46" s="50"/>
      <c r="AJ46" s="50"/>
      <c r="AK46" s="50"/>
      <c r="AL46" s="50"/>
      <c r="AM46" s="50"/>
      <c r="AN46" s="50"/>
      <c r="AO46" s="50"/>
      <c r="AP46" s="50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</row>
    <row r="47" spans="1:53" ht="15.75" x14ac:dyDescent="0.25">
      <c r="A47" s="8" t="s">
        <v>135</v>
      </c>
      <c r="B47" s="4">
        <f>AVERAGE(72,73 )</f>
        <v>72.5</v>
      </c>
      <c r="C47" s="14">
        <f t="shared" si="0"/>
        <v>62.189999999999969</v>
      </c>
      <c r="D47" s="12"/>
      <c r="E47" s="12">
        <v>1.6325389742851257</v>
      </c>
      <c r="F47" s="12" t="s">
        <v>29</v>
      </c>
      <c r="G47" s="12"/>
      <c r="H47" s="9">
        <v>18.864999999999998</v>
      </c>
      <c r="I47" s="9">
        <v>164.35300000000001</v>
      </c>
      <c r="J47" s="9">
        <v>2.5110000000000001</v>
      </c>
      <c r="K47" s="9">
        <v>6.0380000000000003</v>
      </c>
      <c r="L47" s="9">
        <v>400.62599999999998</v>
      </c>
      <c r="M47" s="9">
        <v>19.035</v>
      </c>
      <c r="N47" s="9">
        <v>1187.1220000000001</v>
      </c>
      <c r="O47" s="9">
        <v>562.16399999999999</v>
      </c>
      <c r="P47" s="9">
        <v>3160.8879999999999</v>
      </c>
      <c r="Q47" s="9">
        <v>66.734999999999999</v>
      </c>
      <c r="R47" s="9">
        <v>20.262</v>
      </c>
      <c r="S47" s="9">
        <v>14.516</v>
      </c>
      <c r="T47" s="9">
        <v>15.355</v>
      </c>
      <c r="U47" s="9">
        <v>77.558000000000007</v>
      </c>
      <c r="V47" s="9">
        <v>175.88300000000001</v>
      </c>
      <c r="W47" s="9">
        <v>70.962000000000003</v>
      </c>
      <c r="X47" s="9">
        <v>71.162000000000006</v>
      </c>
      <c r="Y47" s="9">
        <v>48.866</v>
      </c>
      <c r="Z47" s="9">
        <v>14.718999999999999</v>
      </c>
      <c r="AA47" s="9">
        <v>1.4670000000000001</v>
      </c>
      <c r="AB47" s="9">
        <v>10.316000000000001</v>
      </c>
      <c r="AC47" s="9">
        <v>3.198</v>
      </c>
      <c r="AD47" s="9"/>
      <c r="AE47" s="9"/>
      <c r="AF47" s="9"/>
      <c r="AG47" s="9"/>
      <c r="AH47" s="9"/>
      <c r="AI47" s="50"/>
      <c r="AJ47" s="50"/>
      <c r="AK47" s="50"/>
      <c r="AL47" s="50"/>
      <c r="AM47" s="50"/>
      <c r="AN47" s="50"/>
      <c r="AO47" s="50"/>
      <c r="AP47" s="50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</row>
    <row r="48" spans="1:53" ht="15.75" x14ac:dyDescent="0.25">
      <c r="A48" s="8" t="s">
        <v>136</v>
      </c>
      <c r="B48" s="4">
        <f>AVERAGE(73,74 )</f>
        <v>73.5</v>
      </c>
      <c r="C48" s="14">
        <f t="shared" si="0"/>
        <v>63.571999999999967</v>
      </c>
      <c r="D48" s="12"/>
      <c r="E48" s="12">
        <v>3.4913080930709839</v>
      </c>
      <c r="F48" s="12" t="s">
        <v>29</v>
      </c>
      <c r="G48" s="12"/>
      <c r="H48" s="9">
        <v>18.972999999999999</v>
      </c>
      <c r="I48" s="9">
        <v>183.68799999999999</v>
      </c>
      <c r="J48" s="9">
        <v>2.3010000000000002</v>
      </c>
      <c r="K48" s="9">
        <v>7.5739999999999998</v>
      </c>
      <c r="L48" s="9">
        <v>388.37599999999998</v>
      </c>
      <c r="M48" s="9">
        <v>19.239999999999998</v>
      </c>
      <c r="N48" s="9">
        <v>1188.2860000000001</v>
      </c>
      <c r="O48" s="9">
        <v>690.86599999999999</v>
      </c>
      <c r="P48" s="9">
        <v>3033.8339999999998</v>
      </c>
      <c r="Q48" s="9">
        <v>66.090999999999994</v>
      </c>
      <c r="R48" s="9">
        <v>19.093</v>
      </c>
      <c r="S48" s="9">
        <v>13.941000000000001</v>
      </c>
      <c r="T48" s="9">
        <v>17.966999999999999</v>
      </c>
      <c r="U48" s="9">
        <v>92.284999999999997</v>
      </c>
      <c r="V48" s="9">
        <v>173.87</v>
      </c>
      <c r="W48" s="9">
        <v>75.915999999999997</v>
      </c>
      <c r="X48" s="9">
        <v>78.271000000000001</v>
      </c>
      <c r="Y48" s="9">
        <v>52.892000000000003</v>
      </c>
      <c r="Z48" s="9">
        <v>16.64</v>
      </c>
      <c r="AA48" s="9">
        <v>1.587</v>
      </c>
      <c r="AB48" s="9">
        <v>10.613</v>
      </c>
      <c r="AC48" s="9">
        <v>4.2859999999999996</v>
      </c>
      <c r="AD48" s="9"/>
      <c r="AE48" s="9"/>
      <c r="AF48" s="9"/>
      <c r="AG48" s="9"/>
      <c r="AH48" s="9"/>
      <c r="AI48" s="50"/>
      <c r="AJ48" s="50"/>
      <c r="AK48" s="50"/>
      <c r="AL48" s="50"/>
      <c r="AM48" s="50"/>
      <c r="AN48" s="50"/>
      <c r="AO48" s="50"/>
      <c r="AP48" s="50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</row>
    <row r="49" spans="1:53" ht="15.75" x14ac:dyDescent="0.25">
      <c r="A49" s="8" t="s">
        <v>137</v>
      </c>
      <c r="B49" s="4">
        <f>AVERAGE(74,75 )</f>
        <v>74.5</v>
      </c>
      <c r="C49" s="14">
        <f t="shared" si="0"/>
        <v>64.953999999999965</v>
      </c>
      <c r="D49" s="12"/>
      <c r="E49" s="12">
        <v>2.2484824657440186</v>
      </c>
      <c r="F49" s="12" t="s">
        <v>30</v>
      </c>
      <c r="G49" s="12"/>
      <c r="H49" s="9">
        <v>18.812999999999999</v>
      </c>
      <c r="I49" s="9">
        <v>170.49600000000001</v>
      </c>
      <c r="J49" s="9">
        <v>2.8170000000000002</v>
      </c>
      <c r="K49" s="9">
        <v>7.9429999999999996</v>
      </c>
      <c r="L49" s="9">
        <v>370.78399999999999</v>
      </c>
      <c r="M49" s="9">
        <v>16.152000000000001</v>
      </c>
      <c r="N49" s="9">
        <v>1184.162</v>
      </c>
      <c r="O49" s="9">
        <v>633.51700000000005</v>
      </c>
      <c r="P49" s="9">
        <v>2980.4070000000002</v>
      </c>
      <c r="Q49" s="9">
        <v>64.638999999999996</v>
      </c>
      <c r="R49" s="9">
        <v>19.495000000000001</v>
      </c>
      <c r="S49" s="9">
        <v>13.667</v>
      </c>
      <c r="T49" s="9">
        <v>18.829000000000001</v>
      </c>
      <c r="U49" s="9">
        <v>89.742000000000004</v>
      </c>
      <c r="V49" s="9">
        <v>162.869</v>
      </c>
      <c r="W49" s="9">
        <v>77.677999999999997</v>
      </c>
      <c r="X49" s="9">
        <v>80.382999999999996</v>
      </c>
      <c r="Y49" s="9">
        <v>54.926000000000002</v>
      </c>
      <c r="Z49" s="9">
        <v>15.914999999999999</v>
      </c>
      <c r="AA49" s="9">
        <v>1.506</v>
      </c>
      <c r="AB49" s="9">
        <v>12.769</v>
      </c>
      <c r="AC49" s="9">
        <v>4.3179999999999996</v>
      </c>
      <c r="AD49" s="9"/>
      <c r="AE49" s="9"/>
      <c r="AF49" s="9"/>
      <c r="AG49" s="9"/>
      <c r="AH49" s="9"/>
      <c r="AI49" s="50"/>
      <c r="AJ49" s="50"/>
      <c r="AK49" s="50"/>
      <c r="AL49" s="50"/>
      <c r="AM49" s="50"/>
      <c r="AN49" s="50"/>
      <c r="AO49" s="50"/>
      <c r="AP49" s="50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</row>
    <row r="50" spans="1:53" ht="15.75" x14ac:dyDescent="0.25">
      <c r="A50" s="8" t="s">
        <v>138</v>
      </c>
      <c r="B50" s="4">
        <f>AVERAGE(75,76 )</f>
        <v>75.5</v>
      </c>
      <c r="C50" s="14">
        <f t="shared" si="0"/>
        <v>66.33599999999997</v>
      </c>
      <c r="D50" s="12"/>
      <c r="E50" s="12">
        <v>2.1708847284317017</v>
      </c>
      <c r="F50" s="12" t="s">
        <v>30</v>
      </c>
      <c r="G50" s="12"/>
      <c r="H50" s="9">
        <v>18.940999999999999</v>
      </c>
      <c r="I50" s="9">
        <v>188.452</v>
      </c>
      <c r="J50" s="9">
        <v>2.3260000000000001</v>
      </c>
      <c r="K50" s="9">
        <v>8.1319999999999997</v>
      </c>
      <c r="L50" s="9">
        <v>326.88799999999998</v>
      </c>
      <c r="M50" s="9">
        <v>17.440000000000001</v>
      </c>
      <c r="N50" s="9">
        <v>1136.6780000000001</v>
      </c>
      <c r="O50" s="9">
        <v>591.80100000000004</v>
      </c>
      <c r="P50" s="9">
        <v>2513.9110000000001</v>
      </c>
      <c r="Q50" s="9">
        <v>53.104999999999997</v>
      </c>
      <c r="R50" s="9">
        <v>15.585000000000001</v>
      </c>
      <c r="S50" s="9">
        <v>12.272</v>
      </c>
      <c r="T50" s="9">
        <v>13.474</v>
      </c>
      <c r="U50" s="9">
        <v>67.861999999999995</v>
      </c>
      <c r="V50" s="9">
        <v>153.19900000000001</v>
      </c>
      <c r="W50" s="9">
        <v>80.105000000000004</v>
      </c>
      <c r="X50" s="9">
        <v>76.814999999999998</v>
      </c>
      <c r="Y50" s="9">
        <v>56.436999999999998</v>
      </c>
      <c r="Z50" s="9">
        <v>14.901</v>
      </c>
      <c r="AA50" s="9">
        <v>1.403</v>
      </c>
      <c r="AB50" s="9">
        <v>11.532</v>
      </c>
      <c r="AC50" s="9">
        <v>4.3819999999999997</v>
      </c>
      <c r="AD50" s="9"/>
      <c r="AE50" s="9"/>
      <c r="AF50" s="9"/>
      <c r="AG50" s="9"/>
      <c r="AH50" s="9"/>
      <c r="AI50" s="50"/>
      <c r="AJ50" s="50"/>
      <c r="AK50" s="50"/>
      <c r="AL50" s="50"/>
      <c r="AM50" s="50"/>
      <c r="AN50" s="50"/>
      <c r="AO50" s="50"/>
      <c r="AP50" s="50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</row>
    <row r="51" spans="1:53" ht="15.75" x14ac:dyDescent="0.25">
      <c r="A51" s="8" t="s">
        <v>139</v>
      </c>
      <c r="B51" s="4">
        <f>AVERAGE(76,77 )</f>
        <v>76.5</v>
      </c>
      <c r="C51" s="14">
        <f t="shared" si="0"/>
        <v>67.717999999999975</v>
      </c>
      <c r="D51" s="12"/>
      <c r="E51" s="12">
        <v>1.145531952381134</v>
      </c>
      <c r="F51" s="12" t="s">
        <v>30</v>
      </c>
      <c r="G51" s="12"/>
      <c r="H51" s="9">
        <v>18.204999999999998</v>
      </c>
      <c r="I51" s="9">
        <v>179.501</v>
      </c>
      <c r="J51" s="9">
        <v>2.2080000000000002</v>
      </c>
      <c r="K51" s="9">
        <v>8.2690000000000001</v>
      </c>
      <c r="L51" s="9">
        <v>328.00599999999997</v>
      </c>
      <c r="M51" s="9">
        <v>16.716999999999999</v>
      </c>
      <c r="N51" s="9">
        <v>1136.4190000000001</v>
      </c>
      <c r="O51" s="9">
        <v>562.50699999999995</v>
      </c>
      <c r="P51" s="9">
        <v>2636.2510000000002</v>
      </c>
      <c r="Q51" s="9">
        <v>55.829000000000001</v>
      </c>
      <c r="R51" s="9">
        <v>16.911999999999999</v>
      </c>
      <c r="S51" s="9">
        <v>13.965</v>
      </c>
      <c r="T51" s="9">
        <v>14.994</v>
      </c>
      <c r="U51" s="9">
        <v>70.656999999999996</v>
      </c>
      <c r="V51" s="9">
        <v>160.001</v>
      </c>
      <c r="W51" s="9">
        <v>84.424999999999997</v>
      </c>
      <c r="X51" s="9">
        <v>84.942999999999998</v>
      </c>
      <c r="Y51" s="9">
        <v>64.47</v>
      </c>
      <c r="Z51" s="9">
        <v>14.169</v>
      </c>
      <c r="AA51" s="9">
        <v>1.321</v>
      </c>
      <c r="AB51" s="9">
        <v>12.663</v>
      </c>
      <c r="AC51" s="9">
        <v>4.6550000000000002</v>
      </c>
      <c r="AD51" s="9"/>
      <c r="AE51" s="9"/>
      <c r="AF51" s="9"/>
      <c r="AG51" s="9"/>
      <c r="AH51" s="9"/>
      <c r="AI51" s="50"/>
      <c r="AJ51" s="50"/>
      <c r="AK51" s="50"/>
      <c r="AL51" s="50"/>
      <c r="AM51" s="50"/>
      <c r="AN51" s="50"/>
      <c r="AO51" s="50"/>
      <c r="AP51" s="50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</row>
    <row r="52" spans="1:53" ht="15.75" x14ac:dyDescent="0.25">
      <c r="A52" s="8" t="s">
        <v>140</v>
      </c>
      <c r="B52" s="4">
        <f>AVERAGE(77,78 )</f>
        <v>77.5</v>
      </c>
      <c r="C52" s="14">
        <f t="shared" si="0"/>
        <v>69.09999999999998</v>
      </c>
      <c r="D52" s="12"/>
      <c r="E52" s="12">
        <v>1.5859014391899109</v>
      </c>
      <c r="F52" s="12" t="s">
        <v>29</v>
      </c>
      <c r="G52" s="12"/>
      <c r="H52" s="9">
        <v>19.945</v>
      </c>
      <c r="I52" s="9">
        <v>182.53100000000001</v>
      </c>
      <c r="J52" s="9">
        <v>2.6779999999999999</v>
      </c>
      <c r="K52" s="9">
        <v>8.718</v>
      </c>
      <c r="L52" s="9">
        <v>323.58100000000002</v>
      </c>
      <c r="M52" s="9">
        <v>16.009</v>
      </c>
      <c r="N52" s="9">
        <v>1155.856</v>
      </c>
      <c r="O52" s="9">
        <v>585.221</v>
      </c>
      <c r="P52" s="9">
        <v>2519.9769999999999</v>
      </c>
      <c r="Q52" s="9">
        <v>56.378</v>
      </c>
      <c r="R52" s="9">
        <v>17.402999999999999</v>
      </c>
      <c r="S52" s="9">
        <v>13.22</v>
      </c>
      <c r="T52" s="9">
        <v>15.714</v>
      </c>
      <c r="U52" s="9">
        <v>67.412000000000006</v>
      </c>
      <c r="V52" s="9">
        <v>163.46899999999999</v>
      </c>
      <c r="W52" s="9">
        <v>91.822000000000003</v>
      </c>
      <c r="X52" s="9">
        <v>87.328000000000003</v>
      </c>
      <c r="Y52" s="9">
        <v>65.385000000000005</v>
      </c>
      <c r="Z52" s="9">
        <v>14.712</v>
      </c>
      <c r="AA52" s="9">
        <v>1.3480000000000001</v>
      </c>
      <c r="AB52" s="9">
        <v>14.109</v>
      </c>
      <c r="AC52" s="9">
        <v>4.2720000000000002</v>
      </c>
      <c r="AD52" s="9"/>
      <c r="AE52" s="9"/>
      <c r="AF52" s="9"/>
      <c r="AG52" s="9"/>
      <c r="AH52" s="9"/>
      <c r="AI52" s="50"/>
      <c r="AJ52" s="50"/>
      <c r="AK52" s="50"/>
      <c r="AL52" s="50"/>
      <c r="AM52" s="50"/>
      <c r="AN52" s="50"/>
      <c r="AO52" s="50"/>
      <c r="AP52" s="50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</row>
    <row r="53" spans="1:53" ht="15.75" x14ac:dyDescent="0.25">
      <c r="A53" s="8" t="s">
        <v>141</v>
      </c>
      <c r="B53" s="4">
        <f>AVERAGE(78,79 )</f>
        <v>78.5</v>
      </c>
      <c r="C53" s="14">
        <f t="shared" si="0"/>
        <v>70.481999999999985</v>
      </c>
      <c r="D53" s="12"/>
      <c r="E53" s="12">
        <v>1.9462936520576477</v>
      </c>
      <c r="F53" s="12" t="s">
        <v>30</v>
      </c>
      <c r="G53" s="12"/>
      <c r="H53" s="9">
        <v>18.277999999999999</v>
      </c>
      <c r="I53" s="9">
        <v>183.56899999999999</v>
      </c>
      <c r="J53" s="9">
        <v>2.1429999999999998</v>
      </c>
      <c r="K53" s="9">
        <v>7.4790000000000001</v>
      </c>
      <c r="L53" s="9">
        <v>313.67500000000001</v>
      </c>
      <c r="M53" s="9">
        <v>18.280999999999999</v>
      </c>
      <c r="N53" s="9">
        <v>1111.3900000000001</v>
      </c>
      <c r="O53" s="9">
        <v>552.08600000000001</v>
      </c>
      <c r="P53" s="9">
        <v>2398.134</v>
      </c>
      <c r="Q53" s="9">
        <v>55.348999999999997</v>
      </c>
      <c r="R53" s="9">
        <v>16.134</v>
      </c>
      <c r="S53" s="9">
        <v>14.225</v>
      </c>
      <c r="T53" s="9">
        <v>13.212</v>
      </c>
      <c r="U53" s="9">
        <v>61.682000000000002</v>
      </c>
      <c r="V53" s="9">
        <v>121.76900000000001</v>
      </c>
      <c r="W53" s="9">
        <v>85.694000000000003</v>
      </c>
      <c r="X53" s="9">
        <v>78.322999999999993</v>
      </c>
      <c r="Y53" s="9">
        <v>59.508000000000003</v>
      </c>
      <c r="Z53" s="9">
        <v>13.472</v>
      </c>
      <c r="AA53" s="9">
        <v>1.2130000000000001</v>
      </c>
      <c r="AB53" s="9">
        <v>12.385999999999999</v>
      </c>
      <c r="AC53" s="9">
        <v>5.101</v>
      </c>
      <c r="AD53" s="9"/>
      <c r="AE53" s="9"/>
      <c r="AF53" s="9"/>
      <c r="AG53" s="9"/>
      <c r="AH53" s="9"/>
      <c r="AI53" s="50"/>
      <c r="AJ53" s="50"/>
      <c r="AK53" s="50"/>
      <c r="AL53" s="50"/>
      <c r="AM53" s="50"/>
      <c r="AN53" s="50"/>
      <c r="AO53" s="50"/>
      <c r="AP53" s="50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</row>
    <row r="54" spans="1:53" ht="15.75" x14ac:dyDescent="0.25">
      <c r="A54" s="8" t="s">
        <v>142</v>
      </c>
      <c r="B54" s="4">
        <f>AVERAGE(79,80 )</f>
        <v>79.5</v>
      </c>
      <c r="C54" s="14">
        <f t="shared" si="0"/>
        <v>71.86399999999999</v>
      </c>
      <c r="D54" s="12"/>
      <c r="E54" s="12">
        <v>3.0849502682685852</v>
      </c>
      <c r="F54" s="12" t="s">
        <v>30</v>
      </c>
      <c r="G54" s="12"/>
      <c r="H54" s="9">
        <v>20.68</v>
      </c>
      <c r="I54" s="9">
        <v>183.875</v>
      </c>
      <c r="J54" s="9">
        <v>2.6469999999999998</v>
      </c>
      <c r="K54" s="9">
        <v>10.363</v>
      </c>
      <c r="L54" s="9">
        <v>339.51299999999998</v>
      </c>
      <c r="M54" s="9">
        <v>14.185</v>
      </c>
      <c r="N54" s="9">
        <v>1140.33</v>
      </c>
      <c r="O54" s="9">
        <v>659.42700000000002</v>
      </c>
      <c r="P54" s="9">
        <v>2708.6239999999998</v>
      </c>
      <c r="Q54" s="9">
        <v>66.558000000000007</v>
      </c>
      <c r="R54" s="9">
        <v>17.559000000000001</v>
      </c>
      <c r="S54" s="9">
        <v>14.225</v>
      </c>
      <c r="T54" s="9">
        <v>17.925999999999998</v>
      </c>
      <c r="U54" s="9">
        <v>86.414000000000001</v>
      </c>
      <c r="V54" s="9">
        <v>146.82499999999999</v>
      </c>
      <c r="W54" s="9">
        <v>90.787000000000006</v>
      </c>
      <c r="X54" s="9">
        <v>85.319000000000003</v>
      </c>
      <c r="Y54" s="9">
        <v>67.638999999999996</v>
      </c>
      <c r="Z54" s="9">
        <v>16.988</v>
      </c>
      <c r="AA54" s="9">
        <v>1.5469999999999999</v>
      </c>
      <c r="AB54" s="9">
        <v>12.911</v>
      </c>
      <c r="AC54" s="9">
        <v>4.5679999999999996</v>
      </c>
      <c r="AD54" s="9"/>
      <c r="AE54" s="9"/>
      <c r="AF54" s="9"/>
      <c r="AG54" s="9"/>
      <c r="AH54" s="9"/>
      <c r="AI54" s="50"/>
      <c r="AJ54" s="50"/>
      <c r="AK54" s="50"/>
      <c r="AL54" s="50"/>
      <c r="AM54" s="50"/>
      <c r="AN54" s="50"/>
      <c r="AO54" s="50"/>
      <c r="AP54" s="50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</row>
    <row r="55" spans="1:53" ht="15.75" x14ac:dyDescent="0.25">
      <c r="A55" s="8" t="s">
        <v>143</v>
      </c>
      <c r="B55" s="4">
        <f>AVERAGE(80,81 )</f>
        <v>80.5</v>
      </c>
      <c r="C55" s="14">
        <f t="shared" si="0"/>
        <v>73.245999999999995</v>
      </c>
      <c r="D55" s="12"/>
      <c r="E55" s="12">
        <v>4.3303918838500977</v>
      </c>
      <c r="F55" s="12" t="s">
        <v>29</v>
      </c>
      <c r="G55" s="12"/>
      <c r="H55" s="9">
        <v>18.209</v>
      </c>
      <c r="I55" s="9">
        <v>161.012</v>
      </c>
      <c r="J55" s="9">
        <v>2.1909999999999998</v>
      </c>
      <c r="K55" s="9">
        <v>9.907</v>
      </c>
      <c r="L55" s="9">
        <v>349.33499999999998</v>
      </c>
      <c r="M55" s="9">
        <v>15.249000000000001</v>
      </c>
      <c r="N55" s="9">
        <v>1125.7439999999999</v>
      </c>
      <c r="O55" s="9">
        <v>681.15700000000004</v>
      </c>
      <c r="P55" s="9">
        <v>2850.9380000000001</v>
      </c>
      <c r="Q55" s="9">
        <v>84.001000000000005</v>
      </c>
      <c r="R55" s="9">
        <v>18.573</v>
      </c>
      <c r="S55" s="9">
        <v>15.978999999999999</v>
      </c>
      <c r="T55" s="9">
        <v>20.010000000000002</v>
      </c>
      <c r="U55" s="9">
        <v>122.36499999999999</v>
      </c>
      <c r="V55" s="9">
        <v>122.054</v>
      </c>
      <c r="W55" s="9">
        <v>81.915999999999997</v>
      </c>
      <c r="X55" s="9">
        <v>81.350999999999999</v>
      </c>
      <c r="Y55" s="9">
        <v>56.752000000000002</v>
      </c>
      <c r="Z55" s="9">
        <v>17.439</v>
      </c>
      <c r="AA55" s="9">
        <v>1.6080000000000001</v>
      </c>
      <c r="AB55" s="9">
        <v>11.558</v>
      </c>
      <c r="AC55" s="9">
        <v>3.8370000000000002</v>
      </c>
      <c r="AD55" s="9"/>
      <c r="AE55" s="9"/>
      <c r="AF55" s="9"/>
      <c r="AG55" s="9"/>
      <c r="AH55" s="9"/>
      <c r="AI55" s="50"/>
      <c r="AJ55" s="50"/>
      <c r="AK55" s="50"/>
      <c r="AL55" s="50"/>
      <c r="AM55" s="50"/>
      <c r="AN55" s="50"/>
      <c r="AO55" s="50"/>
      <c r="AP55" s="50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</row>
    <row r="56" spans="1:53" ht="15.75" x14ac:dyDescent="0.25">
      <c r="A56" s="8" t="s">
        <v>144</v>
      </c>
      <c r="B56" s="4">
        <f>AVERAGE(81,82 )</f>
        <v>81.5</v>
      </c>
      <c r="C56" s="14">
        <f t="shared" si="0"/>
        <v>74.628</v>
      </c>
      <c r="D56" s="12"/>
      <c r="E56" s="12">
        <v>9.0869170427322388</v>
      </c>
      <c r="F56" s="12" t="s">
        <v>31</v>
      </c>
      <c r="G56" s="12"/>
      <c r="H56" s="9">
        <v>17.762</v>
      </c>
      <c r="I56" s="9">
        <v>151.50700000000001</v>
      </c>
      <c r="J56" s="9">
        <v>2.5819999999999999</v>
      </c>
      <c r="K56" s="9">
        <v>10.944000000000001</v>
      </c>
      <c r="L56" s="9">
        <v>361.87599999999998</v>
      </c>
      <c r="M56" s="9">
        <v>17.591000000000001</v>
      </c>
      <c r="N56" s="9">
        <v>1115.299</v>
      </c>
      <c r="O56" s="9">
        <v>807.59799999999996</v>
      </c>
      <c r="P56" s="9">
        <v>3047.0770000000002</v>
      </c>
      <c r="Q56" s="9">
        <v>89.995000000000005</v>
      </c>
      <c r="R56" s="9">
        <v>19.209</v>
      </c>
      <c r="S56" s="9">
        <v>15.151</v>
      </c>
      <c r="T56" s="9">
        <v>23.98</v>
      </c>
      <c r="U56" s="9">
        <v>115.542</v>
      </c>
      <c r="V56" s="9">
        <v>123.55500000000001</v>
      </c>
      <c r="W56" s="9">
        <v>80.787999999999997</v>
      </c>
      <c r="X56" s="9">
        <v>76.225999999999999</v>
      </c>
      <c r="Y56" s="9">
        <v>56.606999999999999</v>
      </c>
      <c r="Z56" s="9">
        <v>18.861999999999998</v>
      </c>
      <c r="AA56" s="9">
        <v>1.706</v>
      </c>
      <c r="AB56" s="9">
        <v>12.565</v>
      </c>
      <c r="AC56" s="9">
        <v>4.343</v>
      </c>
      <c r="AD56" s="9"/>
      <c r="AE56" s="9"/>
      <c r="AF56" s="9"/>
      <c r="AG56" s="9"/>
      <c r="AH56" s="9"/>
      <c r="AI56" s="50"/>
      <c r="AJ56" s="50"/>
      <c r="AK56" s="50"/>
      <c r="AL56" s="50"/>
      <c r="AM56" s="50"/>
      <c r="AN56" s="50"/>
      <c r="AO56" s="50"/>
      <c r="AP56" s="50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</row>
    <row r="57" spans="1:53" ht="15.75" x14ac:dyDescent="0.25">
      <c r="A57" s="8" t="s">
        <v>145</v>
      </c>
      <c r="B57" s="4">
        <f>AVERAGE(82,83 )</f>
        <v>82.5</v>
      </c>
      <c r="C57" s="14">
        <f t="shared" si="0"/>
        <v>76.010000000000005</v>
      </c>
      <c r="D57" s="12"/>
      <c r="E57" s="12">
        <v>7.5868048667907715</v>
      </c>
      <c r="F57" s="12" t="s">
        <v>29</v>
      </c>
      <c r="G57" s="12"/>
      <c r="H57" s="9">
        <v>17.556999999999999</v>
      </c>
      <c r="I57" s="9">
        <v>151.51499999999999</v>
      </c>
      <c r="J57" s="9">
        <v>2.5529999999999999</v>
      </c>
      <c r="K57" s="9">
        <v>11.781000000000001</v>
      </c>
      <c r="L57" s="9">
        <v>360.24</v>
      </c>
      <c r="M57" s="9">
        <v>14.72</v>
      </c>
      <c r="N57" s="9">
        <v>1086.181</v>
      </c>
      <c r="O57" s="9">
        <v>915.57600000000002</v>
      </c>
      <c r="P57" s="9">
        <v>3200.4920000000002</v>
      </c>
      <c r="Q57" s="9">
        <v>110.39100000000001</v>
      </c>
      <c r="R57" s="9">
        <v>20.079000000000001</v>
      </c>
      <c r="S57" s="9">
        <v>16.856999999999999</v>
      </c>
      <c r="T57" s="9">
        <v>24.111000000000001</v>
      </c>
      <c r="U57" s="9">
        <v>115.279</v>
      </c>
      <c r="V57" s="9">
        <v>132.047</v>
      </c>
      <c r="W57" s="9">
        <v>85.012</v>
      </c>
      <c r="X57" s="9">
        <v>78.445999999999998</v>
      </c>
      <c r="Y57" s="9">
        <v>56.792999999999999</v>
      </c>
      <c r="Z57" s="9">
        <v>18.768000000000001</v>
      </c>
      <c r="AA57" s="9">
        <v>1.7290000000000001</v>
      </c>
      <c r="AB57" s="9">
        <v>12.738</v>
      </c>
      <c r="AC57" s="9">
        <v>5.0659999999999998</v>
      </c>
      <c r="AD57" s="9"/>
      <c r="AE57" s="9"/>
      <c r="AF57" s="9"/>
      <c r="AG57" s="9"/>
      <c r="AH57" s="9"/>
      <c r="AI57" s="50"/>
      <c r="AJ57" s="50"/>
      <c r="AK57" s="50"/>
      <c r="AL57" s="50"/>
      <c r="AM57" s="50"/>
      <c r="AN57" s="50"/>
      <c r="AO57" s="50"/>
      <c r="AP57" s="50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</row>
    <row r="58" spans="1:53" ht="15.75" x14ac:dyDescent="0.25">
      <c r="A58" s="8" t="s">
        <v>146</v>
      </c>
      <c r="B58" s="4">
        <f>AVERAGE(83,84 )</f>
        <v>83.5</v>
      </c>
      <c r="C58" s="14">
        <f t="shared" si="0"/>
        <v>77.39200000000001</v>
      </c>
      <c r="D58" s="12"/>
      <c r="E58" s="12">
        <v>4.6054134368896484</v>
      </c>
      <c r="F58" s="12" t="s">
        <v>29</v>
      </c>
      <c r="G58" s="12"/>
      <c r="H58" s="9">
        <v>18.134</v>
      </c>
      <c r="I58" s="9">
        <v>171.61699999999999</v>
      </c>
      <c r="J58" s="9">
        <v>2.3410000000000002</v>
      </c>
      <c r="K58" s="9">
        <v>8.8290000000000006</v>
      </c>
      <c r="L58" s="9">
        <v>354.73</v>
      </c>
      <c r="M58" s="9">
        <v>13.044</v>
      </c>
      <c r="N58" s="9">
        <v>1120.3140000000001</v>
      </c>
      <c r="O58" s="9">
        <v>709.48299999999995</v>
      </c>
      <c r="P58" s="9">
        <v>2764.3809999999999</v>
      </c>
      <c r="Q58" s="9">
        <v>76.164000000000001</v>
      </c>
      <c r="R58" s="9">
        <v>18.311</v>
      </c>
      <c r="S58" s="9">
        <v>14.696999999999999</v>
      </c>
      <c r="T58" s="9">
        <v>19.096</v>
      </c>
      <c r="U58" s="9">
        <v>80.775999999999996</v>
      </c>
      <c r="V58" s="9">
        <v>148.92599999999999</v>
      </c>
      <c r="W58" s="9">
        <v>93.504000000000005</v>
      </c>
      <c r="X58" s="9">
        <v>85.129000000000005</v>
      </c>
      <c r="Y58" s="9">
        <v>65.245000000000005</v>
      </c>
      <c r="Z58" s="9">
        <v>17.308</v>
      </c>
      <c r="AA58" s="9">
        <v>1.5469999999999999</v>
      </c>
      <c r="AB58" s="9">
        <v>13.739000000000001</v>
      </c>
      <c r="AC58" s="9">
        <v>4.59</v>
      </c>
      <c r="AD58" s="9"/>
      <c r="AE58" s="9"/>
      <c r="AF58" s="9"/>
      <c r="AG58" s="9"/>
      <c r="AH58" s="9"/>
      <c r="AI58" s="50"/>
      <c r="AJ58" s="50"/>
      <c r="AK58" s="50"/>
      <c r="AL58" s="50"/>
      <c r="AM58" s="50"/>
      <c r="AN58" s="50"/>
      <c r="AO58" s="50"/>
      <c r="AP58" s="50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</row>
    <row r="59" spans="1:53" ht="15.75" x14ac:dyDescent="0.25">
      <c r="A59" s="8" t="s">
        <v>147</v>
      </c>
      <c r="B59" s="4">
        <f>AVERAGE(84,85 )</f>
        <v>84.5</v>
      </c>
      <c r="C59" s="14">
        <f t="shared" si="0"/>
        <v>78.774000000000015</v>
      </c>
      <c r="D59" s="12"/>
      <c r="E59" s="12">
        <v>1.311342179775238</v>
      </c>
      <c r="F59" s="12" t="s">
        <v>29</v>
      </c>
      <c r="G59" s="12"/>
      <c r="H59" s="9">
        <v>18.018000000000001</v>
      </c>
      <c r="I59" s="9">
        <v>183.45099999999999</v>
      </c>
      <c r="J59" s="9">
        <v>2.27</v>
      </c>
      <c r="K59" s="9">
        <v>7.7729999999999997</v>
      </c>
      <c r="L59" s="9">
        <v>315.315</v>
      </c>
      <c r="M59" s="9">
        <v>11.361000000000001</v>
      </c>
      <c r="N59" s="9">
        <v>1094.4069999999999</v>
      </c>
      <c r="O59" s="9">
        <v>621.40099999999995</v>
      </c>
      <c r="P59" s="9">
        <v>2389.4789999999998</v>
      </c>
      <c r="Q59" s="9">
        <v>57.515999999999998</v>
      </c>
      <c r="R59" s="9">
        <v>16.620999999999999</v>
      </c>
      <c r="S59" s="9">
        <v>13.199</v>
      </c>
      <c r="T59" s="9">
        <v>14.814</v>
      </c>
      <c r="U59" s="9">
        <v>61.71</v>
      </c>
      <c r="V59" s="9">
        <v>108.988</v>
      </c>
      <c r="W59" s="9">
        <v>65.483000000000004</v>
      </c>
      <c r="X59" s="9">
        <v>61.081000000000003</v>
      </c>
      <c r="Y59" s="9">
        <v>39.198999999999998</v>
      </c>
      <c r="Z59" s="9">
        <v>12.087</v>
      </c>
      <c r="AA59" s="9">
        <v>1.085</v>
      </c>
      <c r="AB59" s="9">
        <v>8.1370000000000005</v>
      </c>
      <c r="AC59" s="9">
        <v>3.0350000000000001</v>
      </c>
      <c r="AD59" s="9"/>
      <c r="AE59" s="9"/>
      <c r="AF59" s="9"/>
      <c r="AG59" s="9"/>
      <c r="AH59" s="9"/>
      <c r="AI59" s="50"/>
      <c r="AJ59" s="50"/>
      <c r="AK59" s="50"/>
      <c r="AL59" s="50"/>
      <c r="AM59" s="50"/>
      <c r="AN59" s="50"/>
      <c r="AO59" s="50"/>
      <c r="AP59" s="50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</row>
    <row r="60" spans="1:53" ht="15.75" x14ac:dyDescent="0.25">
      <c r="A60" s="8" t="s">
        <v>148</v>
      </c>
      <c r="B60" s="4">
        <f>AVERAGE(85,86 )</f>
        <v>85.5</v>
      </c>
      <c r="C60" s="14">
        <f t="shared" si="0"/>
        <v>80.15600000000002</v>
      </c>
      <c r="D60" s="12"/>
      <c r="E60" s="12">
        <v>0.84444257616996765</v>
      </c>
      <c r="F60" s="12" t="s">
        <v>29</v>
      </c>
      <c r="G60" s="12"/>
      <c r="H60" s="9">
        <v>19.350000000000001</v>
      </c>
      <c r="I60" s="9">
        <v>182.94499999999999</v>
      </c>
      <c r="J60" s="9">
        <v>2.3540000000000001</v>
      </c>
      <c r="K60" s="9">
        <v>5.8760000000000003</v>
      </c>
      <c r="L60" s="9">
        <v>325.89499999999998</v>
      </c>
      <c r="M60" s="9">
        <v>15.994</v>
      </c>
      <c r="N60" s="9">
        <v>1171.087</v>
      </c>
      <c r="O60" s="9">
        <v>561.71500000000003</v>
      </c>
      <c r="P60" s="9">
        <v>2475.4720000000002</v>
      </c>
      <c r="Q60" s="9">
        <v>55.768000000000001</v>
      </c>
      <c r="R60" s="9">
        <v>16.565999999999999</v>
      </c>
      <c r="S60" s="9">
        <v>12.345000000000001</v>
      </c>
      <c r="T60" s="9">
        <v>12.824</v>
      </c>
      <c r="U60" s="9">
        <v>56.174999999999997</v>
      </c>
      <c r="V60" s="9">
        <v>145.68799999999999</v>
      </c>
      <c r="W60" s="9">
        <v>84.828999999999994</v>
      </c>
      <c r="X60" s="9">
        <v>82.186999999999998</v>
      </c>
      <c r="Y60" s="9">
        <v>55.326000000000001</v>
      </c>
      <c r="Z60" s="9">
        <v>14.55</v>
      </c>
      <c r="AA60" s="9">
        <v>1.171</v>
      </c>
      <c r="AB60" s="9">
        <v>11.797000000000001</v>
      </c>
      <c r="AC60" s="9">
        <v>4.5069999999999997</v>
      </c>
      <c r="AD60" s="9"/>
      <c r="AE60" s="9"/>
      <c r="AF60" s="9"/>
      <c r="AG60" s="9"/>
      <c r="AH60" s="9"/>
      <c r="AI60" s="50"/>
      <c r="AJ60" s="50"/>
      <c r="AK60" s="50"/>
      <c r="AL60" s="50"/>
      <c r="AM60" s="50"/>
      <c r="AN60" s="50"/>
      <c r="AO60" s="50"/>
      <c r="AP60" s="50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</row>
    <row r="61" spans="1:53" ht="15.75" x14ac:dyDescent="0.25">
      <c r="A61" s="8" t="s">
        <v>149</v>
      </c>
      <c r="B61" s="4">
        <f>AVERAGE(86,87 )</f>
        <v>86.5</v>
      </c>
      <c r="C61" s="14">
        <f t="shared" si="0"/>
        <v>81.538000000000025</v>
      </c>
      <c r="D61" s="12"/>
      <c r="E61" s="12">
        <v>1.0007411241531372</v>
      </c>
      <c r="F61" s="12" t="s">
        <v>30</v>
      </c>
      <c r="G61" s="12"/>
      <c r="H61" s="9">
        <v>20.355</v>
      </c>
      <c r="I61" s="9">
        <v>190.95</v>
      </c>
      <c r="J61" s="9">
        <v>2.48</v>
      </c>
      <c r="K61" s="9">
        <v>7.7240000000000002</v>
      </c>
      <c r="L61" s="9">
        <v>351.6</v>
      </c>
      <c r="M61" s="9">
        <v>21.024000000000001</v>
      </c>
      <c r="N61" s="9">
        <v>1130.0630000000001</v>
      </c>
      <c r="O61" s="9">
        <v>635.33299999999997</v>
      </c>
      <c r="P61" s="9">
        <v>2578.8310000000001</v>
      </c>
      <c r="Q61" s="9">
        <v>60.848999999999997</v>
      </c>
      <c r="R61" s="9">
        <v>17.646999999999998</v>
      </c>
      <c r="S61" s="9">
        <v>13.254</v>
      </c>
      <c r="T61" s="9">
        <v>15.262</v>
      </c>
      <c r="U61" s="9">
        <v>68.808999999999997</v>
      </c>
      <c r="V61" s="9">
        <v>188.79400000000001</v>
      </c>
      <c r="W61" s="9">
        <v>89.248999999999995</v>
      </c>
      <c r="X61" s="9">
        <v>80.837999999999994</v>
      </c>
      <c r="Y61" s="9">
        <v>63.981000000000002</v>
      </c>
      <c r="Z61" s="9">
        <v>15.166</v>
      </c>
      <c r="AA61" s="9">
        <v>1.415</v>
      </c>
      <c r="AB61" s="9">
        <v>13.459</v>
      </c>
      <c r="AC61" s="9">
        <v>3.55</v>
      </c>
      <c r="AD61" s="9"/>
      <c r="AE61" s="9"/>
      <c r="AF61" s="9"/>
      <c r="AG61" s="9"/>
      <c r="AH61" s="9"/>
      <c r="AI61" s="50"/>
      <c r="AJ61" s="50"/>
      <c r="AK61" s="50"/>
      <c r="AL61" s="50"/>
      <c r="AM61" s="50"/>
      <c r="AN61" s="50"/>
      <c r="AO61" s="50"/>
      <c r="AP61" s="50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</row>
    <row r="62" spans="1:53" ht="15.75" x14ac:dyDescent="0.25">
      <c r="A62" s="8" t="s">
        <v>150</v>
      </c>
      <c r="B62" s="4">
        <f>AVERAGE(87,88 )</f>
        <v>87.5</v>
      </c>
      <c r="C62" s="14">
        <f t="shared" si="0"/>
        <v>82.92000000000003</v>
      </c>
      <c r="D62" s="12"/>
      <c r="E62" s="12">
        <v>1.4848680198192596</v>
      </c>
      <c r="F62" s="12" t="s">
        <v>30</v>
      </c>
      <c r="G62" s="12"/>
      <c r="H62" s="9">
        <v>20.064</v>
      </c>
      <c r="I62" s="9">
        <v>175.78800000000001</v>
      </c>
      <c r="J62" s="9">
        <v>2.7010000000000001</v>
      </c>
      <c r="K62" s="9">
        <v>8.0180000000000007</v>
      </c>
      <c r="L62" s="9">
        <v>389.245</v>
      </c>
      <c r="M62" s="9">
        <v>19.09</v>
      </c>
      <c r="N62" s="9">
        <v>1176.904</v>
      </c>
      <c r="O62" s="9">
        <v>637.86400000000003</v>
      </c>
      <c r="P62" s="9">
        <v>2752.2220000000002</v>
      </c>
      <c r="Q62" s="9">
        <v>70.968000000000004</v>
      </c>
      <c r="R62" s="9">
        <v>17.779</v>
      </c>
      <c r="S62" s="9">
        <v>14.23</v>
      </c>
      <c r="T62" s="9">
        <v>18.640999999999998</v>
      </c>
      <c r="U62" s="9">
        <v>77.783000000000001</v>
      </c>
      <c r="V62" s="9">
        <v>145.81899999999999</v>
      </c>
      <c r="W62" s="9">
        <v>77.756</v>
      </c>
      <c r="X62" s="9">
        <v>72.846000000000004</v>
      </c>
      <c r="Y62" s="9">
        <v>51.104999999999997</v>
      </c>
      <c r="Z62" s="9">
        <v>15.762</v>
      </c>
      <c r="AA62" s="9">
        <v>1.4830000000000001</v>
      </c>
      <c r="AB62" s="9">
        <v>9.577</v>
      </c>
      <c r="AC62" s="9">
        <v>3.8519999999999999</v>
      </c>
      <c r="AD62" s="9"/>
      <c r="AE62" s="9"/>
      <c r="AF62" s="9"/>
      <c r="AG62" s="9"/>
      <c r="AH62" s="9"/>
      <c r="AI62" s="50"/>
      <c r="AJ62" s="50"/>
      <c r="AK62" s="50"/>
      <c r="AL62" s="50"/>
      <c r="AM62" s="50"/>
      <c r="AN62" s="50"/>
      <c r="AO62" s="50"/>
      <c r="AP62" s="50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</row>
    <row r="63" spans="1:53" ht="15.75" x14ac:dyDescent="0.25">
      <c r="A63" s="8" t="s">
        <v>151</v>
      </c>
      <c r="B63" s="4">
        <f>AVERAGE(88,89 )</f>
        <v>88.5</v>
      </c>
      <c r="C63" s="14">
        <f t="shared" si="0"/>
        <v>84.302000000000035</v>
      </c>
      <c r="D63" s="12"/>
      <c r="E63" s="12">
        <v>1.0800825357437134</v>
      </c>
      <c r="F63" s="12" t="s">
        <v>29</v>
      </c>
      <c r="G63" s="12"/>
      <c r="H63" s="9">
        <v>19.524999999999999</v>
      </c>
      <c r="I63" s="9">
        <v>182.62899999999999</v>
      </c>
      <c r="J63" s="9">
        <v>1.974</v>
      </c>
      <c r="K63" s="9">
        <v>6.3789999999999996</v>
      </c>
      <c r="L63" s="9">
        <v>342.32</v>
      </c>
      <c r="M63" s="9">
        <v>15.611000000000001</v>
      </c>
      <c r="N63" s="9">
        <v>1167.4159999999999</v>
      </c>
      <c r="O63" s="9">
        <v>586.35500000000002</v>
      </c>
      <c r="P63" s="9">
        <v>2652.6619999999998</v>
      </c>
      <c r="Q63" s="9">
        <v>62.292999999999999</v>
      </c>
      <c r="R63" s="9">
        <v>17.14</v>
      </c>
      <c r="S63" s="9">
        <v>13.451000000000001</v>
      </c>
      <c r="T63" s="9">
        <v>14.615</v>
      </c>
      <c r="U63" s="9">
        <v>62.875999999999998</v>
      </c>
      <c r="V63" s="9">
        <v>182.03200000000001</v>
      </c>
      <c r="W63" s="9">
        <v>95.382999999999996</v>
      </c>
      <c r="X63" s="9">
        <v>85.16</v>
      </c>
      <c r="Y63" s="9">
        <v>73.825000000000003</v>
      </c>
      <c r="Z63" s="9">
        <v>14.97</v>
      </c>
      <c r="AA63" s="9">
        <v>1.464</v>
      </c>
      <c r="AB63" s="9">
        <v>13.26</v>
      </c>
      <c r="AC63" s="9">
        <v>4.0369999999999999</v>
      </c>
      <c r="AD63" s="9"/>
      <c r="AE63" s="9"/>
      <c r="AF63" s="9"/>
      <c r="AG63" s="9"/>
      <c r="AH63" s="9"/>
      <c r="AI63" s="50"/>
      <c r="AJ63" s="50"/>
      <c r="AK63" s="50"/>
      <c r="AL63" s="50"/>
      <c r="AM63" s="50"/>
      <c r="AN63" s="50"/>
      <c r="AO63" s="50"/>
      <c r="AP63" s="50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</row>
    <row r="64" spans="1:53" ht="15.75" x14ac:dyDescent="0.25">
      <c r="A64" s="8" t="s">
        <v>152</v>
      </c>
      <c r="B64" s="4">
        <f>AVERAGE(89,90 )</f>
        <v>89.5</v>
      </c>
      <c r="C64" s="14">
        <f t="shared" si="0"/>
        <v>85.68400000000004</v>
      </c>
      <c r="D64" s="12"/>
      <c r="E64" s="12">
        <v>2.0211790800094604</v>
      </c>
      <c r="F64" s="12" t="s">
        <v>29</v>
      </c>
      <c r="G64" s="12"/>
      <c r="H64" s="9">
        <v>18.529</v>
      </c>
      <c r="I64" s="9">
        <v>175.01300000000001</v>
      </c>
      <c r="J64" s="9">
        <v>2.0960000000000001</v>
      </c>
      <c r="K64" s="9">
        <v>6.86</v>
      </c>
      <c r="L64" s="9">
        <v>383.82</v>
      </c>
      <c r="M64" s="9">
        <v>14.868</v>
      </c>
      <c r="N64" s="9">
        <v>1120</v>
      </c>
      <c r="O64" s="9">
        <v>574.55499999999995</v>
      </c>
      <c r="P64" s="9">
        <v>2921.962</v>
      </c>
      <c r="Q64" s="9">
        <v>73.316000000000003</v>
      </c>
      <c r="R64" s="9">
        <v>18.91</v>
      </c>
      <c r="S64" s="9">
        <v>14.412000000000001</v>
      </c>
      <c r="T64" s="9">
        <v>13.259</v>
      </c>
      <c r="U64" s="9">
        <v>66.686999999999998</v>
      </c>
      <c r="V64" s="9">
        <v>213.52799999999999</v>
      </c>
      <c r="W64" s="9">
        <v>88.741</v>
      </c>
      <c r="X64" s="9">
        <v>78.912999999999997</v>
      </c>
      <c r="Y64" s="9">
        <v>62.177</v>
      </c>
      <c r="Z64" s="9">
        <v>15.15</v>
      </c>
      <c r="AA64" s="9">
        <v>1.5780000000000001</v>
      </c>
      <c r="AB64" s="9">
        <v>11.614000000000001</v>
      </c>
      <c r="AC64" s="9">
        <v>4.202</v>
      </c>
      <c r="AD64" s="9"/>
      <c r="AE64" s="9"/>
      <c r="AF64" s="9"/>
      <c r="AG64" s="9"/>
      <c r="AH64" s="9"/>
      <c r="AI64" s="50"/>
      <c r="AJ64" s="50"/>
      <c r="AK64" s="50"/>
      <c r="AL64" s="50"/>
      <c r="AM64" s="50"/>
      <c r="AN64" s="50"/>
      <c r="AO64" s="50"/>
      <c r="AP64" s="50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49"/>
    </row>
    <row r="65" spans="1:53" ht="15.75" x14ac:dyDescent="0.25">
      <c r="A65" s="8" t="s">
        <v>153</v>
      </c>
      <c r="B65" s="4">
        <f>AVERAGE(90,91 )</f>
        <v>90.5</v>
      </c>
      <c r="C65" s="14">
        <f t="shared" si="0"/>
        <v>87.066000000000045</v>
      </c>
      <c r="D65" s="12"/>
      <c r="E65" s="12">
        <v>1.650884747505188</v>
      </c>
      <c r="F65" s="12" t="s">
        <v>29</v>
      </c>
      <c r="G65" s="12"/>
      <c r="H65" s="9">
        <v>21.3</v>
      </c>
      <c r="I65" s="9">
        <v>193.291</v>
      </c>
      <c r="J65" s="9">
        <v>2.4129999999999998</v>
      </c>
      <c r="K65" s="9">
        <v>6.8739999999999997</v>
      </c>
      <c r="L65" s="9">
        <v>419.58800000000002</v>
      </c>
      <c r="M65" s="9">
        <v>19.39</v>
      </c>
      <c r="N65" s="9">
        <v>1171.941</v>
      </c>
      <c r="O65" s="9">
        <v>593.81600000000003</v>
      </c>
      <c r="P65" s="9">
        <v>3142.0059999999999</v>
      </c>
      <c r="Q65" s="9">
        <v>75.268000000000001</v>
      </c>
      <c r="R65" s="9">
        <v>20.390999999999998</v>
      </c>
      <c r="S65" s="9">
        <v>13.863</v>
      </c>
      <c r="T65" s="9">
        <v>14.413</v>
      </c>
      <c r="U65" s="9">
        <v>66.864999999999995</v>
      </c>
      <c r="V65" s="9">
        <v>235.91300000000001</v>
      </c>
      <c r="W65" s="9">
        <v>89.882000000000005</v>
      </c>
      <c r="X65" s="9">
        <v>78.652000000000001</v>
      </c>
      <c r="Y65" s="9">
        <v>63.238999999999997</v>
      </c>
      <c r="Z65" s="9">
        <v>14.771000000000001</v>
      </c>
      <c r="AA65" s="9">
        <v>1.4990000000000001</v>
      </c>
      <c r="AB65" s="9">
        <v>14.221</v>
      </c>
      <c r="AC65" s="9">
        <v>4.4050000000000002</v>
      </c>
      <c r="AD65" s="9"/>
      <c r="AE65" s="9"/>
      <c r="AF65" s="9"/>
      <c r="AG65" s="9"/>
      <c r="AH65" s="9"/>
      <c r="AI65" s="50"/>
      <c r="AJ65" s="50"/>
      <c r="AK65" s="50"/>
      <c r="AL65" s="50"/>
      <c r="AM65" s="50"/>
      <c r="AN65" s="50"/>
      <c r="AO65" s="50"/>
      <c r="AP65" s="50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</row>
    <row r="66" spans="1:53" ht="15.75" x14ac:dyDescent="0.25">
      <c r="A66" s="8" t="s">
        <v>154</v>
      </c>
      <c r="B66" s="4">
        <f>AVERAGE(91,92 )</f>
        <v>91.5</v>
      </c>
      <c r="C66" s="14">
        <f t="shared" si="0"/>
        <v>88.44800000000005</v>
      </c>
      <c r="D66" s="12"/>
      <c r="E66" s="12">
        <v>1.6941276391347249</v>
      </c>
      <c r="F66" s="12" t="s">
        <v>30</v>
      </c>
      <c r="G66" s="12"/>
      <c r="H66" s="9">
        <v>19.431000000000001</v>
      </c>
      <c r="I66" s="9">
        <v>175.37799999999999</v>
      </c>
      <c r="J66" s="9">
        <v>2.3540000000000001</v>
      </c>
      <c r="K66" s="9">
        <v>6.577</v>
      </c>
      <c r="L66" s="9">
        <v>412.98700000000002</v>
      </c>
      <c r="M66" s="9">
        <v>20.044</v>
      </c>
      <c r="N66" s="9">
        <v>1109.1679999999999</v>
      </c>
      <c r="O66" s="9">
        <v>595.41700000000003</v>
      </c>
      <c r="P66" s="9">
        <v>3039.3</v>
      </c>
      <c r="Q66" s="9">
        <v>75.897999999999996</v>
      </c>
      <c r="R66" s="9">
        <v>20.315000000000001</v>
      </c>
      <c r="S66" s="9">
        <v>15.079000000000001</v>
      </c>
      <c r="T66" s="9">
        <v>15.708</v>
      </c>
      <c r="U66" s="9">
        <v>66.39</v>
      </c>
      <c r="V66" s="9">
        <v>211.833</v>
      </c>
      <c r="W66" s="9">
        <v>81.302000000000007</v>
      </c>
      <c r="X66" s="9">
        <v>72.456999999999994</v>
      </c>
      <c r="Y66" s="9">
        <v>54.555</v>
      </c>
      <c r="Z66" s="9">
        <v>14.596</v>
      </c>
      <c r="AA66" s="9">
        <v>1.3440000000000001</v>
      </c>
      <c r="AB66" s="9">
        <v>12.734</v>
      </c>
      <c r="AC66" s="9">
        <v>4.2249999999999996</v>
      </c>
      <c r="AD66" s="9"/>
      <c r="AE66" s="9"/>
      <c r="AF66" s="9"/>
      <c r="AG66" s="9"/>
      <c r="AH66" s="9"/>
      <c r="AI66" s="50"/>
      <c r="AJ66" s="50"/>
      <c r="AK66" s="50"/>
      <c r="AL66" s="50"/>
      <c r="AM66" s="50"/>
      <c r="AN66" s="50"/>
      <c r="AO66" s="50"/>
      <c r="AP66" s="50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</row>
    <row r="67" spans="1:53" ht="15.75" x14ac:dyDescent="0.25">
      <c r="A67" s="8" t="s">
        <v>155</v>
      </c>
      <c r="B67" s="4">
        <f>AVERAGE(92,93 )</f>
        <v>92.5</v>
      </c>
      <c r="C67" s="14">
        <f t="shared" si="0"/>
        <v>89.830000000000055</v>
      </c>
      <c r="D67" s="12"/>
      <c r="E67" s="12">
        <v>1.8641990423202515</v>
      </c>
      <c r="F67" s="12" t="s">
        <v>30</v>
      </c>
      <c r="G67" s="12"/>
      <c r="H67" s="9">
        <v>19.521999999999998</v>
      </c>
      <c r="I67" s="9">
        <v>185.41300000000001</v>
      </c>
      <c r="J67" s="9">
        <v>2.3959999999999999</v>
      </c>
      <c r="K67" s="9">
        <v>7.1349999999999998</v>
      </c>
      <c r="L67" s="9">
        <v>311.31900000000002</v>
      </c>
      <c r="M67" s="9">
        <v>14.611000000000001</v>
      </c>
      <c r="N67" s="9">
        <v>1182.001</v>
      </c>
      <c r="O67" s="9">
        <v>575.74400000000003</v>
      </c>
      <c r="P67" s="9">
        <v>2505.1419999999998</v>
      </c>
      <c r="Q67" s="9">
        <v>60.853999999999999</v>
      </c>
      <c r="R67" s="9">
        <v>16.407</v>
      </c>
      <c r="S67" s="9">
        <v>12.932</v>
      </c>
      <c r="T67" s="9">
        <v>12.972</v>
      </c>
      <c r="U67" s="9">
        <v>61.694000000000003</v>
      </c>
      <c r="V67" s="9">
        <v>106.004</v>
      </c>
      <c r="W67" s="9">
        <v>79.248000000000005</v>
      </c>
      <c r="X67" s="9">
        <v>76.938000000000002</v>
      </c>
      <c r="Y67" s="9">
        <v>49.295999999999999</v>
      </c>
      <c r="Z67" s="9">
        <v>12.827999999999999</v>
      </c>
      <c r="AA67" s="9">
        <v>1.159</v>
      </c>
      <c r="AB67" s="9">
        <v>10.044</v>
      </c>
      <c r="AC67" s="9">
        <v>3.73</v>
      </c>
      <c r="AD67" s="9"/>
      <c r="AE67" s="9"/>
      <c r="AF67" s="9"/>
      <c r="AG67" s="9"/>
      <c r="AH67" s="9"/>
      <c r="AI67" s="50"/>
      <c r="AJ67" s="50"/>
      <c r="AK67" s="50"/>
      <c r="AL67" s="50"/>
      <c r="AM67" s="50"/>
      <c r="AN67" s="50"/>
      <c r="AO67" s="50"/>
      <c r="AP67" s="50"/>
      <c r="AQ67" s="49"/>
      <c r="AR67" s="49"/>
      <c r="AS67" s="49"/>
      <c r="AT67" s="49"/>
      <c r="AU67" s="49"/>
      <c r="AV67" s="49"/>
      <c r="AW67" s="49"/>
      <c r="AX67" s="49"/>
      <c r="AY67" s="49"/>
      <c r="AZ67" s="49"/>
      <c r="BA67" s="49"/>
    </row>
    <row r="68" spans="1:53" ht="15.75" x14ac:dyDescent="0.25">
      <c r="A68" s="8" t="s">
        <v>156</v>
      </c>
      <c r="B68" s="4">
        <f>AVERAGE(93,94 )</f>
        <v>93.5</v>
      </c>
      <c r="C68" s="14">
        <f t="shared" si="0"/>
        <v>91.21200000000006</v>
      </c>
      <c r="D68" s="12"/>
      <c r="E68" s="12">
        <v>0.53588654100894928</v>
      </c>
      <c r="F68" s="12" t="s">
        <v>30</v>
      </c>
      <c r="G68" s="12"/>
      <c r="H68" s="9">
        <v>19.7</v>
      </c>
      <c r="I68" s="9">
        <v>196.26400000000001</v>
      </c>
      <c r="J68" s="9">
        <v>2.4540000000000002</v>
      </c>
      <c r="K68" s="9">
        <v>6.3120000000000003</v>
      </c>
      <c r="L68" s="9">
        <v>342.68599999999998</v>
      </c>
      <c r="M68" s="9">
        <v>14.590999999999999</v>
      </c>
      <c r="N68" s="9">
        <v>1166.5219999999999</v>
      </c>
      <c r="O68" s="9">
        <v>573.5</v>
      </c>
      <c r="P68" s="9">
        <v>2654.1329999999998</v>
      </c>
      <c r="Q68" s="9">
        <v>61.5</v>
      </c>
      <c r="R68" s="9">
        <v>17.611000000000001</v>
      </c>
      <c r="S68" s="9">
        <v>13.843999999999999</v>
      </c>
      <c r="T68" s="9">
        <v>14.997</v>
      </c>
      <c r="U68" s="9">
        <v>69.385000000000005</v>
      </c>
      <c r="V68" s="9">
        <v>123.511</v>
      </c>
      <c r="W68" s="9">
        <v>82.034000000000006</v>
      </c>
      <c r="X68" s="9">
        <v>81.364000000000004</v>
      </c>
      <c r="Y68" s="9">
        <v>51.966000000000001</v>
      </c>
      <c r="Z68" s="9">
        <v>15.367000000000001</v>
      </c>
      <c r="AA68" s="9">
        <v>1.276</v>
      </c>
      <c r="AB68" s="9">
        <v>9.6560000000000006</v>
      </c>
      <c r="AC68" s="9">
        <v>4.484</v>
      </c>
      <c r="AD68" s="9"/>
      <c r="AE68" s="9"/>
      <c r="AF68" s="9"/>
      <c r="AG68" s="9"/>
      <c r="AH68" s="9"/>
      <c r="AI68" s="50"/>
      <c r="AJ68" s="50"/>
      <c r="AK68" s="50"/>
      <c r="AL68" s="50"/>
      <c r="AM68" s="50"/>
      <c r="AN68" s="50"/>
      <c r="AO68" s="50"/>
      <c r="AP68" s="50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</row>
    <row r="69" spans="1:53" ht="15.75" x14ac:dyDescent="0.25">
      <c r="A69" s="8" t="s">
        <v>157</v>
      </c>
      <c r="B69" s="4">
        <f>AVERAGE(94,95 )</f>
        <v>94.5</v>
      </c>
      <c r="C69" s="14">
        <f t="shared" si="0"/>
        <v>92.594000000000065</v>
      </c>
      <c r="D69" s="12"/>
      <c r="E69" s="12">
        <v>1.1352819800376892</v>
      </c>
      <c r="F69" s="12" t="s">
        <v>30</v>
      </c>
      <c r="G69" s="12"/>
      <c r="H69" s="9">
        <v>19.497</v>
      </c>
      <c r="I69" s="9">
        <v>180.26</v>
      </c>
      <c r="J69" s="9">
        <v>2.6669999999999998</v>
      </c>
      <c r="K69" s="9">
        <v>7.5369999999999999</v>
      </c>
      <c r="L69" s="9">
        <v>354.59</v>
      </c>
      <c r="M69" s="9">
        <v>16.006</v>
      </c>
      <c r="N69" s="9">
        <v>1188.414</v>
      </c>
      <c r="O69" s="9">
        <v>644.33399999999995</v>
      </c>
      <c r="P69" s="9">
        <v>2814.9169999999999</v>
      </c>
      <c r="Q69" s="9">
        <v>69.146000000000001</v>
      </c>
      <c r="R69" s="9">
        <v>19.015000000000001</v>
      </c>
      <c r="S69" s="9">
        <v>14.243</v>
      </c>
      <c r="T69" s="9">
        <v>14.574</v>
      </c>
      <c r="U69" s="9">
        <v>81.524000000000001</v>
      </c>
      <c r="V69" s="9">
        <v>146.14099999999999</v>
      </c>
      <c r="W69" s="9">
        <v>89.905000000000001</v>
      </c>
      <c r="X69" s="9">
        <v>88.073999999999998</v>
      </c>
      <c r="Y69" s="9">
        <v>61.789000000000001</v>
      </c>
      <c r="Z69" s="9">
        <v>15.976000000000001</v>
      </c>
      <c r="AA69" s="9">
        <v>1.4750000000000001</v>
      </c>
      <c r="AB69" s="9">
        <v>11.831</v>
      </c>
      <c r="AC69" s="9">
        <v>4.9539999999999997</v>
      </c>
      <c r="AD69" s="9"/>
      <c r="AE69" s="9"/>
      <c r="AF69" s="9"/>
      <c r="AG69" s="9"/>
      <c r="AH69" s="9"/>
      <c r="AI69" s="50"/>
      <c r="AJ69" s="50"/>
      <c r="AK69" s="50"/>
      <c r="AL69" s="50"/>
      <c r="AM69" s="50"/>
      <c r="AN69" s="50"/>
      <c r="AO69" s="50"/>
      <c r="AP69" s="50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</row>
    <row r="70" spans="1:53" ht="15.75" x14ac:dyDescent="0.25">
      <c r="A70" s="8" t="s">
        <v>158</v>
      </c>
      <c r="B70" s="4">
        <f>AVERAGE(95,96 )</f>
        <v>95.5</v>
      </c>
      <c r="C70" s="14">
        <f t="shared" si="0"/>
        <v>93.97600000000007</v>
      </c>
      <c r="D70" s="12"/>
      <c r="E70" s="12">
        <v>1.7200087904930115</v>
      </c>
      <c r="F70" s="12" t="s">
        <v>29</v>
      </c>
      <c r="G70" s="12"/>
      <c r="H70" s="9">
        <v>19.364999999999998</v>
      </c>
      <c r="I70" s="9">
        <v>187.327</v>
      </c>
      <c r="J70" s="9">
        <v>2.4279999999999999</v>
      </c>
      <c r="K70" s="9">
        <v>7.1050000000000004</v>
      </c>
      <c r="L70" s="9">
        <v>353.88600000000002</v>
      </c>
      <c r="M70" s="9">
        <v>16.957999999999998</v>
      </c>
      <c r="N70" s="9">
        <v>1131.864</v>
      </c>
      <c r="O70" s="9">
        <v>622.96100000000001</v>
      </c>
      <c r="P70" s="9">
        <v>2672.2820000000002</v>
      </c>
      <c r="Q70" s="9">
        <v>62.703000000000003</v>
      </c>
      <c r="R70" s="9">
        <v>18.413</v>
      </c>
      <c r="S70" s="9">
        <v>13.318</v>
      </c>
      <c r="T70" s="9">
        <v>13.909000000000001</v>
      </c>
      <c r="U70" s="9">
        <v>66.534999999999997</v>
      </c>
      <c r="V70" s="9">
        <v>141.47300000000001</v>
      </c>
      <c r="W70" s="9">
        <v>82.522000000000006</v>
      </c>
      <c r="X70" s="9">
        <v>75.822000000000003</v>
      </c>
      <c r="Y70" s="9">
        <v>52.905999999999999</v>
      </c>
      <c r="Z70" s="9">
        <v>13.763</v>
      </c>
      <c r="AA70" s="9">
        <v>1.278</v>
      </c>
      <c r="AB70" s="9">
        <v>10.593</v>
      </c>
      <c r="AC70" s="9">
        <v>4.0220000000000002</v>
      </c>
      <c r="AD70" s="9"/>
      <c r="AE70" s="9"/>
      <c r="AF70" s="9"/>
      <c r="AG70" s="9"/>
      <c r="AH70" s="9"/>
      <c r="AI70" s="50"/>
      <c r="AJ70" s="50"/>
      <c r="AK70" s="50"/>
      <c r="AL70" s="50"/>
      <c r="AM70" s="50"/>
      <c r="AN70" s="50"/>
      <c r="AO70" s="50"/>
      <c r="AP70" s="50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</row>
    <row r="71" spans="1:53" ht="15.75" x14ac:dyDescent="0.25">
      <c r="A71" s="8" t="s">
        <v>159</v>
      </c>
      <c r="B71" s="4">
        <f>AVERAGE(96,97 )</f>
        <v>96.5</v>
      </c>
      <c r="C71" s="19">
        <f>C70+1.382</f>
        <v>95.358000000000075</v>
      </c>
      <c r="D71" s="20"/>
      <c r="E71" s="12">
        <v>2.8100753426551819</v>
      </c>
      <c r="F71" s="12" t="s">
        <v>30</v>
      </c>
      <c r="G71" s="12"/>
      <c r="H71" s="9">
        <v>19.538</v>
      </c>
      <c r="I71" s="9">
        <v>156.87299999999999</v>
      </c>
      <c r="J71" s="9">
        <v>2.6219999999999999</v>
      </c>
      <c r="K71" s="9">
        <v>8.5660000000000007</v>
      </c>
      <c r="L71" s="9">
        <v>466.92200000000003</v>
      </c>
      <c r="M71" s="9">
        <v>22.106999999999999</v>
      </c>
      <c r="N71" s="9">
        <v>1199.56</v>
      </c>
      <c r="O71" s="9">
        <v>726.61900000000003</v>
      </c>
      <c r="P71" s="9">
        <v>3761.8530000000001</v>
      </c>
      <c r="Q71" s="9">
        <v>102.86199999999999</v>
      </c>
      <c r="R71" s="9">
        <v>22.722999999999999</v>
      </c>
      <c r="S71" s="9">
        <v>15.834</v>
      </c>
      <c r="T71" s="9">
        <v>21.332999999999998</v>
      </c>
      <c r="U71" s="9">
        <v>99.275000000000006</v>
      </c>
      <c r="V71" s="9">
        <v>198.422</v>
      </c>
      <c r="W71" s="9">
        <v>83.531999999999996</v>
      </c>
      <c r="X71" s="9">
        <v>80.863</v>
      </c>
      <c r="Y71" s="9">
        <v>58.378</v>
      </c>
      <c r="Z71" s="9">
        <v>17.431999999999999</v>
      </c>
      <c r="AA71" s="9">
        <v>1.6379999999999999</v>
      </c>
      <c r="AB71" s="9">
        <v>13.282</v>
      </c>
      <c r="AC71" s="9">
        <v>5.0490000000000004</v>
      </c>
      <c r="AD71" s="9"/>
      <c r="AE71" s="9"/>
      <c r="AF71" s="9"/>
      <c r="AG71" s="9"/>
      <c r="AH71" s="9"/>
      <c r="AI71" s="50"/>
      <c r="AJ71" s="50"/>
      <c r="AK71" s="50"/>
      <c r="AL71" s="50"/>
      <c r="AM71" s="50"/>
      <c r="AN71" s="50"/>
      <c r="AO71" s="50"/>
      <c r="AP71" s="50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</row>
    <row r="72" spans="1:53" ht="15.75" x14ac:dyDescent="0.25">
      <c r="A72" s="15"/>
      <c r="B72" s="5"/>
      <c r="C72" s="16"/>
      <c r="D72" s="17"/>
      <c r="E72" s="17"/>
      <c r="F72" s="17"/>
      <c r="G72" s="17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50"/>
      <c r="AJ72" s="50"/>
      <c r="AK72" s="50"/>
      <c r="AL72" s="50"/>
      <c r="AM72" s="50"/>
      <c r="AN72" s="50"/>
      <c r="AO72" s="50"/>
      <c r="AP72" s="50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</row>
    <row r="73" spans="1:53" ht="15.75" x14ac:dyDescent="0.25">
      <c r="A73" s="8" t="s">
        <v>43</v>
      </c>
      <c r="B73" s="11">
        <v>53.5</v>
      </c>
      <c r="C73" s="19">
        <v>95.358000000000004</v>
      </c>
      <c r="D73" s="20"/>
      <c r="E73" s="12">
        <v>4.2040206789970398</v>
      </c>
      <c r="F73" s="12" t="s">
        <v>29</v>
      </c>
      <c r="G73" s="12"/>
      <c r="H73" s="9">
        <v>20.349</v>
      </c>
      <c r="I73" s="9">
        <v>168.55</v>
      </c>
      <c r="J73" s="9">
        <v>3.2250000000000001</v>
      </c>
      <c r="K73" s="9">
        <v>8.3840000000000003</v>
      </c>
      <c r="L73" s="9">
        <v>485.62900000000002</v>
      </c>
      <c r="M73" s="9">
        <v>23.896999999999998</v>
      </c>
      <c r="N73" s="9">
        <v>1256.299</v>
      </c>
      <c r="O73" s="9">
        <v>682.20500000000004</v>
      </c>
      <c r="P73" s="9">
        <v>3885.828</v>
      </c>
      <c r="Q73" s="9">
        <v>115.324</v>
      </c>
      <c r="R73" s="9">
        <v>23.382000000000001</v>
      </c>
      <c r="S73" s="9">
        <v>14.840999999999999</v>
      </c>
      <c r="T73" s="9">
        <v>17.867000000000001</v>
      </c>
      <c r="U73" s="9">
        <v>95.111000000000004</v>
      </c>
      <c r="V73" s="9">
        <v>154.49799999999999</v>
      </c>
      <c r="W73" s="9">
        <v>67.177999999999997</v>
      </c>
      <c r="X73" s="9">
        <v>67.608999999999995</v>
      </c>
      <c r="Y73" s="9">
        <v>42.634</v>
      </c>
      <c r="Z73" s="9">
        <v>15.177</v>
      </c>
      <c r="AA73" s="9">
        <v>1.5509999999999999</v>
      </c>
      <c r="AB73" s="9">
        <v>9.1059999999999999</v>
      </c>
      <c r="AC73" s="9">
        <v>3.43</v>
      </c>
      <c r="AD73" s="9"/>
      <c r="AE73" s="9"/>
      <c r="AF73" s="9"/>
      <c r="AG73" s="9"/>
      <c r="AH73" s="9"/>
      <c r="AI73" s="50"/>
      <c r="AJ73" s="50"/>
      <c r="AK73" s="50"/>
      <c r="AL73" s="50"/>
      <c r="AM73" s="50"/>
      <c r="AN73" s="50"/>
      <c r="AO73" s="50"/>
      <c r="AP73" s="50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</row>
    <row r="74" spans="1:53" ht="15.75" x14ac:dyDescent="0.25">
      <c r="A74" s="8" t="s">
        <v>44</v>
      </c>
      <c r="B74" s="11">
        <v>54.5</v>
      </c>
      <c r="C74" s="14">
        <f>C73+1.4</f>
        <v>96.75800000000001</v>
      </c>
      <c r="D74" s="12"/>
      <c r="E74" s="12"/>
      <c r="F74" s="12"/>
      <c r="G74" s="12"/>
      <c r="H74" s="9">
        <v>20.951000000000001</v>
      </c>
      <c r="I74" s="9">
        <v>171.52699999999999</v>
      </c>
      <c r="J74" s="9">
        <v>2.35</v>
      </c>
      <c r="K74" s="9">
        <v>9.5619999999999994</v>
      </c>
      <c r="L74" s="9">
        <v>457.54500000000002</v>
      </c>
      <c r="M74" s="9">
        <v>25.407</v>
      </c>
      <c r="N74" s="9">
        <v>1262.1759999999999</v>
      </c>
      <c r="O74" s="9">
        <v>751.471</v>
      </c>
      <c r="P74" s="9">
        <v>3823.8850000000002</v>
      </c>
      <c r="Q74" s="9">
        <v>90.274000000000001</v>
      </c>
      <c r="R74" s="9">
        <v>23.117000000000001</v>
      </c>
      <c r="S74" s="9">
        <v>17.32</v>
      </c>
      <c r="T74" s="9">
        <v>20.329999999999998</v>
      </c>
      <c r="U74" s="9">
        <v>115.339</v>
      </c>
      <c r="V74" s="9">
        <v>175.91900000000001</v>
      </c>
      <c r="W74" s="9">
        <v>78.256</v>
      </c>
      <c r="X74" s="9">
        <v>80.555999999999997</v>
      </c>
      <c r="Y74" s="9">
        <v>53.75</v>
      </c>
      <c r="Z74" s="9">
        <v>17.664999999999999</v>
      </c>
      <c r="AA74" s="9">
        <v>1.823</v>
      </c>
      <c r="AB74" s="9">
        <v>13.808</v>
      </c>
      <c r="AC74" s="9">
        <v>4.1440000000000001</v>
      </c>
      <c r="AD74" s="9"/>
      <c r="AE74" s="9"/>
      <c r="AF74" s="9"/>
      <c r="AG74" s="9"/>
      <c r="AH74" s="9"/>
      <c r="AI74" s="50"/>
      <c r="AJ74" s="50"/>
      <c r="AK74" s="50"/>
      <c r="AL74" s="50"/>
      <c r="AM74" s="50"/>
      <c r="AN74" s="50"/>
      <c r="AO74" s="50"/>
      <c r="AP74" s="50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</row>
    <row r="75" spans="1:53" ht="15.75" x14ac:dyDescent="0.25">
      <c r="A75" s="8" t="s">
        <v>45</v>
      </c>
      <c r="B75" s="11">
        <v>55.5</v>
      </c>
      <c r="C75" s="14">
        <f t="shared" ref="C75:C119" si="1">C74+1.4</f>
        <v>98.158000000000015</v>
      </c>
      <c r="D75" s="12"/>
      <c r="E75" s="12">
        <v>5.6655123233795166</v>
      </c>
      <c r="F75" s="12" t="s">
        <v>29</v>
      </c>
      <c r="G75" s="12"/>
      <c r="H75" s="9">
        <v>19.53</v>
      </c>
      <c r="I75" s="9">
        <v>158.77000000000001</v>
      </c>
      <c r="J75" s="9">
        <v>3.1739999999999999</v>
      </c>
      <c r="K75" s="9">
        <v>10.416</v>
      </c>
      <c r="L75" s="9">
        <v>449.37599999999998</v>
      </c>
      <c r="M75" s="9">
        <v>19.079000000000001</v>
      </c>
      <c r="N75" s="9">
        <v>1223.5070000000001</v>
      </c>
      <c r="O75" s="9">
        <v>807.67499999999995</v>
      </c>
      <c r="P75" s="9">
        <v>3749.25</v>
      </c>
      <c r="Q75" s="9">
        <v>95.423000000000002</v>
      </c>
      <c r="R75" s="9">
        <v>23.088000000000001</v>
      </c>
      <c r="S75" s="9">
        <v>16.762</v>
      </c>
      <c r="T75" s="9">
        <v>23.457000000000001</v>
      </c>
      <c r="U75" s="9">
        <v>136.52600000000001</v>
      </c>
      <c r="V75" s="9">
        <v>136.26599999999999</v>
      </c>
      <c r="W75" s="9">
        <v>68.3</v>
      </c>
      <c r="X75" s="9">
        <v>71.406999999999996</v>
      </c>
      <c r="Y75" s="9">
        <v>43.793999999999997</v>
      </c>
      <c r="Z75" s="9">
        <v>18.974</v>
      </c>
      <c r="AA75" s="9">
        <v>1.964</v>
      </c>
      <c r="AB75" s="9">
        <v>10.143000000000001</v>
      </c>
      <c r="AC75" s="9">
        <v>4.4989999999999997</v>
      </c>
      <c r="AD75" s="9"/>
      <c r="AE75" s="9"/>
      <c r="AF75" s="9"/>
      <c r="AG75" s="9"/>
      <c r="AH75" s="9"/>
      <c r="AI75" s="50"/>
      <c r="AJ75" s="50"/>
      <c r="AK75" s="50"/>
      <c r="AL75" s="50"/>
      <c r="AM75" s="50"/>
      <c r="AN75" s="50"/>
      <c r="AO75" s="50"/>
      <c r="AP75" s="50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</row>
    <row r="76" spans="1:53" ht="15.75" x14ac:dyDescent="0.25">
      <c r="A76" s="8" t="s">
        <v>46</v>
      </c>
      <c r="B76" s="11">
        <v>56.5</v>
      </c>
      <c r="C76" s="14">
        <f t="shared" si="1"/>
        <v>99.558000000000021</v>
      </c>
      <c r="D76" s="12"/>
      <c r="E76" s="12">
        <v>5.5051379203796387</v>
      </c>
      <c r="F76" s="12" t="s">
        <v>29</v>
      </c>
      <c r="G76" s="12"/>
      <c r="H76" s="9">
        <v>20.274000000000001</v>
      </c>
      <c r="I76" s="9">
        <v>157.30099999999999</v>
      </c>
      <c r="J76" s="9">
        <v>3.28</v>
      </c>
      <c r="K76" s="9">
        <v>9.9049999999999994</v>
      </c>
      <c r="L76" s="9">
        <v>460.863</v>
      </c>
      <c r="M76" s="9">
        <v>24.065999999999999</v>
      </c>
      <c r="N76" s="9">
        <v>1258.9970000000001</v>
      </c>
      <c r="O76" s="9">
        <v>914.35400000000004</v>
      </c>
      <c r="P76" s="9">
        <v>3857.2049999999999</v>
      </c>
      <c r="Q76" s="9">
        <v>99.555000000000007</v>
      </c>
      <c r="R76" s="9">
        <v>23.408999999999999</v>
      </c>
      <c r="S76" s="9">
        <v>16.52</v>
      </c>
      <c r="T76" s="9">
        <v>25.05</v>
      </c>
      <c r="U76" s="9">
        <v>177.88300000000001</v>
      </c>
      <c r="V76" s="9">
        <v>149.57</v>
      </c>
      <c r="W76" s="9">
        <v>75.141999999999996</v>
      </c>
      <c r="X76" s="9">
        <v>82.899000000000001</v>
      </c>
      <c r="Y76" s="9">
        <v>51.649000000000001</v>
      </c>
      <c r="Z76" s="9">
        <v>22.459</v>
      </c>
      <c r="AA76" s="9">
        <v>2.206</v>
      </c>
      <c r="AB76" s="9">
        <v>11.683</v>
      </c>
      <c r="AC76" s="9">
        <v>4.8570000000000002</v>
      </c>
      <c r="AD76" s="9"/>
      <c r="AE76" s="9"/>
      <c r="AF76" s="9"/>
      <c r="AG76" s="9"/>
      <c r="AH76" s="9"/>
      <c r="AI76" s="50"/>
      <c r="AJ76" s="50"/>
      <c r="AK76" s="50"/>
      <c r="AL76" s="50"/>
      <c r="AM76" s="50"/>
      <c r="AN76" s="50"/>
      <c r="AO76" s="50"/>
      <c r="AP76" s="50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</row>
    <row r="77" spans="1:53" ht="15.75" x14ac:dyDescent="0.25">
      <c r="A77" s="8" t="s">
        <v>47</v>
      </c>
      <c r="B77" s="11">
        <v>57.5</v>
      </c>
      <c r="C77" s="14">
        <f t="shared" si="1"/>
        <v>100.95800000000003</v>
      </c>
      <c r="D77" s="12"/>
      <c r="E77" s="12">
        <v>5.212085485458374</v>
      </c>
      <c r="F77" s="12" t="s">
        <v>29</v>
      </c>
      <c r="G77" s="12"/>
      <c r="H77" s="9">
        <v>19.431000000000001</v>
      </c>
      <c r="I77" s="9">
        <v>152.32499999999999</v>
      </c>
      <c r="J77" s="9">
        <v>3.762</v>
      </c>
      <c r="K77" s="9">
        <v>10.824</v>
      </c>
      <c r="L77" s="9">
        <v>442.29300000000001</v>
      </c>
      <c r="M77" s="9">
        <v>23.443000000000001</v>
      </c>
      <c r="N77" s="9">
        <v>1228.961</v>
      </c>
      <c r="O77" s="9">
        <v>906.30399999999997</v>
      </c>
      <c r="P77" s="9">
        <v>3826.9409999999998</v>
      </c>
      <c r="Q77" s="9">
        <v>99.018000000000001</v>
      </c>
      <c r="R77" s="9">
        <v>23.545999999999999</v>
      </c>
      <c r="S77" s="9">
        <v>16.712</v>
      </c>
      <c r="T77" s="9">
        <v>26.155000000000001</v>
      </c>
      <c r="U77" s="9">
        <v>154.273</v>
      </c>
      <c r="V77" s="9">
        <v>143.28200000000001</v>
      </c>
      <c r="W77" s="9">
        <v>74.287999999999997</v>
      </c>
      <c r="X77" s="9">
        <v>78.655000000000001</v>
      </c>
      <c r="Y77" s="9">
        <v>50.796999999999997</v>
      </c>
      <c r="Z77" s="9">
        <v>21.795000000000002</v>
      </c>
      <c r="AA77" s="9">
        <v>2.137</v>
      </c>
      <c r="AB77" s="9">
        <v>10.185</v>
      </c>
      <c r="AC77" s="9">
        <v>4.3710000000000004</v>
      </c>
      <c r="AD77" s="9"/>
      <c r="AE77" s="9"/>
      <c r="AF77" s="9"/>
      <c r="AG77" s="9"/>
      <c r="AH77" s="9"/>
      <c r="AI77" s="50"/>
      <c r="AJ77" s="50"/>
      <c r="AK77" s="50"/>
      <c r="AL77" s="50"/>
      <c r="AM77" s="50"/>
      <c r="AN77" s="50"/>
      <c r="AO77" s="50"/>
      <c r="AP77" s="50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</row>
    <row r="78" spans="1:53" ht="15.75" x14ac:dyDescent="0.25">
      <c r="A78" s="8" t="s">
        <v>48</v>
      </c>
      <c r="B78" s="11">
        <v>58.5</v>
      </c>
      <c r="C78" s="14">
        <f t="shared" si="1"/>
        <v>102.35800000000003</v>
      </c>
      <c r="D78" s="12"/>
      <c r="E78" s="12">
        <v>6.439526716868083</v>
      </c>
      <c r="F78" s="12" t="s">
        <v>30</v>
      </c>
      <c r="G78" s="12"/>
      <c r="H78" s="9">
        <v>19.946000000000002</v>
      </c>
      <c r="I78" s="9">
        <v>165.66200000000001</v>
      </c>
      <c r="J78" s="9">
        <v>3.5409999999999999</v>
      </c>
      <c r="K78" s="9">
        <v>10.055</v>
      </c>
      <c r="L78" s="9">
        <v>430.77499999999998</v>
      </c>
      <c r="M78" s="9">
        <v>21.175999999999998</v>
      </c>
      <c r="N78" s="9">
        <v>1218.164</v>
      </c>
      <c r="O78" s="9">
        <v>880.92600000000004</v>
      </c>
      <c r="P78" s="9">
        <v>3632.085</v>
      </c>
      <c r="Q78" s="9">
        <v>94.84</v>
      </c>
      <c r="R78" s="9">
        <v>22.355</v>
      </c>
      <c r="S78" s="9">
        <v>15.991</v>
      </c>
      <c r="T78" s="9">
        <v>25.236000000000001</v>
      </c>
      <c r="U78" s="9">
        <v>141.80600000000001</v>
      </c>
      <c r="V78" s="9">
        <v>168.65100000000001</v>
      </c>
      <c r="W78" s="9">
        <v>82.497</v>
      </c>
      <c r="X78" s="9">
        <v>87.388000000000005</v>
      </c>
      <c r="Y78" s="9">
        <v>58.728999999999999</v>
      </c>
      <c r="Z78" s="9">
        <v>22.911999999999999</v>
      </c>
      <c r="AA78" s="9">
        <v>2.0859999999999999</v>
      </c>
      <c r="AB78" s="9">
        <v>14.391999999999999</v>
      </c>
      <c r="AC78" s="9">
        <v>5.2770000000000001</v>
      </c>
      <c r="AD78" s="9"/>
      <c r="AE78" s="9"/>
      <c r="AF78" s="9"/>
      <c r="AG78" s="9"/>
      <c r="AH78" s="9"/>
      <c r="AI78" s="50"/>
      <c r="AJ78" s="50"/>
      <c r="AK78" s="50"/>
      <c r="AL78" s="50"/>
      <c r="AM78" s="50"/>
      <c r="AN78" s="50"/>
      <c r="AO78" s="50"/>
      <c r="AP78" s="50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53" ht="15.75" x14ac:dyDescent="0.25">
      <c r="A79" s="8" t="s">
        <v>49</v>
      </c>
      <c r="B79" s="11">
        <v>59.5</v>
      </c>
      <c r="C79" s="14">
        <f t="shared" si="1"/>
        <v>103.75800000000004</v>
      </c>
      <c r="D79" s="12"/>
      <c r="E79" s="12"/>
      <c r="F79" s="12"/>
      <c r="G79" s="12"/>
      <c r="H79" s="9">
        <v>19.95</v>
      </c>
      <c r="I79" s="9">
        <v>159.202</v>
      </c>
      <c r="J79" s="9">
        <v>3.4430000000000001</v>
      </c>
      <c r="K79" s="9">
        <v>11.161</v>
      </c>
      <c r="L79" s="9">
        <v>453.20100000000002</v>
      </c>
      <c r="M79" s="9">
        <v>22.747</v>
      </c>
      <c r="N79" s="9">
        <v>1232.1610000000001</v>
      </c>
      <c r="O79" s="9">
        <v>955.56700000000001</v>
      </c>
      <c r="P79" s="9">
        <v>3698.2469999999998</v>
      </c>
      <c r="Q79" s="9">
        <v>99.915999999999997</v>
      </c>
      <c r="R79" s="9">
        <v>19.997</v>
      </c>
      <c r="S79" s="9">
        <v>15.13</v>
      </c>
      <c r="T79" s="9">
        <v>24.323</v>
      </c>
      <c r="U79" s="9">
        <v>135.809</v>
      </c>
      <c r="V79" s="9">
        <v>87.900999999999996</v>
      </c>
      <c r="W79" s="9">
        <v>43.518000000000001</v>
      </c>
      <c r="X79" s="9">
        <v>46.476999999999997</v>
      </c>
      <c r="Y79" s="9">
        <v>28.927</v>
      </c>
      <c r="Z79" s="9">
        <v>14.866</v>
      </c>
      <c r="AA79" s="9">
        <v>1.4490000000000001</v>
      </c>
      <c r="AB79" s="9">
        <v>4.5709999999999997</v>
      </c>
      <c r="AC79" s="9">
        <v>3.0209999999999999</v>
      </c>
      <c r="AD79" s="9"/>
      <c r="AE79" s="9"/>
      <c r="AF79" s="9"/>
      <c r="AG79" s="9"/>
      <c r="AH79" s="9"/>
      <c r="AI79" s="50"/>
      <c r="AJ79" s="50"/>
      <c r="AK79" s="50"/>
      <c r="AL79" s="50"/>
      <c r="AM79" s="50"/>
      <c r="AN79" s="50"/>
      <c r="AO79" s="50"/>
      <c r="AP79" s="50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</row>
    <row r="80" spans="1:53" ht="15.75" x14ac:dyDescent="0.25">
      <c r="A80" s="8" t="s">
        <v>50</v>
      </c>
      <c r="B80" s="11">
        <v>60.5</v>
      </c>
      <c r="C80" s="14">
        <f t="shared" si="1"/>
        <v>105.15800000000004</v>
      </c>
      <c r="D80" s="12"/>
      <c r="E80" s="12">
        <v>9.8944830894470215</v>
      </c>
      <c r="F80" s="12" t="s">
        <v>30</v>
      </c>
      <c r="G80" s="12"/>
      <c r="H80" s="9">
        <v>19.224</v>
      </c>
      <c r="I80" s="9">
        <v>174.42</v>
      </c>
      <c r="J80" s="9">
        <v>2.65</v>
      </c>
      <c r="K80" s="9">
        <v>11.055999999999999</v>
      </c>
      <c r="L80" s="9">
        <v>363.464</v>
      </c>
      <c r="M80" s="9">
        <v>19.568999999999999</v>
      </c>
      <c r="N80" s="9">
        <v>1162.694</v>
      </c>
      <c r="O80" s="9">
        <v>765.09799999999996</v>
      </c>
      <c r="P80" s="9">
        <v>2985.37</v>
      </c>
      <c r="Q80" s="9">
        <v>75.498999999999995</v>
      </c>
      <c r="R80" s="9">
        <v>18.765999999999998</v>
      </c>
      <c r="S80" s="9">
        <v>16.084</v>
      </c>
      <c r="T80" s="9">
        <v>21.62</v>
      </c>
      <c r="U80" s="9">
        <v>121.102</v>
      </c>
      <c r="V80" s="9">
        <v>141.71899999999999</v>
      </c>
      <c r="W80" s="9">
        <v>93.986999999999995</v>
      </c>
      <c r="X80" s="9">
        <v>91.438000000000002</v>
      </c>
      <c r="Y80" s="9">
        <v>65.222999999999999</v>
      </c>
      <c r="Z80" s="9">
        <v>17.701000000000001</v>
      </c>
      <c r="AA80" s="9">
        <v>1.4490000000000001</v>
      </c>
      <c r="AB80" s="9">
        <v>12.339</v>
      </c>
      <c r="AC80" s="9">
        <v>4.84</v>
      </c>
      <c r="AD80" s="9"/>
      <c r="AE80" s="9"/>
      <c r="AF80" s="9"/>
      <c r="AG80" s="9"/>
      <c r="AH80" s="9"/>
      <c r="AI80" s="50"/>
      <c r="AJ80" s="50"/>
      <c r="AK80" s="50"/>
      <c r="AL80" s="50"/>
      <c r="AM80" s="50"/>
      <c r="AN80" s="50"/>
      <c r="AO80" s="50"/>
      <c r="AP80" s="50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</row>
    <row r="81" spans="1:53" ht="15.75" x14ac:dyDescent="0.25">
      <c r="A81" s="8" t="s">
        <v>51</v>
      </c>
      <c r="B81" s="11">
        <v>61.5</v>
      </c>
      <c r="C81" s="14">
        <f t="shared" si="1"/>
        <v>106.55800000000005</v>
      </c>
      <c r="D81" s="12"/>
      <c r="E81" s="12">
        <v>9.3722200393676758</v>
      </c>
      <c r="F81" s="12" t="s">
        <v>29</v>
      </c>
      <c r="G81" s="12"/>
      <c r="H81" s="9">
        <v>20.074000000000002</v>
      </c>
      <c r="I81" s="9">
        <v>183.227</v>
      </c>
      <c r="J81" s="9">
        <v>2.6280000000000001</v>
      </c>
      <c r="K81" s="9">
        <v>9.7789999999999999</v>
      </c>
      <c r="L81" s="9">
        <v>358.58600000000001</v>
      </c>
      <c r="M81" s="9">
        <v>15.413</v>
      </c>
      <c r="N81" s="9">
        <v>1143.412</v>
      </c>
      <c r="O81" s="9">
        <v>800.38199999999995</v>
      </c>
      <c r="P81" s="9">
        <v>2948.8359999999998</v>
      </c>
      <c r="Q81" s="9">
        <v>76.823999999999998</v>
      </c>
      <c r="R81" s="9">
        <v>19.495999999999999</v>
      </c>
      <c r="S81" s="9">
        <v>15.551</v>
      </c>
      <c r="T81" s="9">
        <v>19.012</v>
      </c>
      <c r="U81" s="9">
        <v>98.073999999999998</v>
      </c>
      <c r="V81" s="9">
        <v>164.76300000000001</v>
      </c>
      <c r="W81" s="9">
        <v>88.83</v>
      </c>
      <c r="X81" s="9">
        <v>85.998999999999995</v>
      </c>
      <c r="Y81" s="9">
        <v>63.302999999999997</v>
      </c>
      <c r="Z81" s="9">
        <v>18.844999999999999</v>
      </c>
      <c r="AA81" s="9">
        <v>1.619</v>
      </c>
      <c r="AB81" s="9">
        <v>11.997</v>
      </c>
      <c r="AC81" s="9">
        <v>4.3109999999999999</v>
      </c>
      <c r="AD81" s="9"/>
      <c r="AE81" s="9"/>
      <c r="AF81" s="9"/>
      <c r="AG81" s="9"/>
      <c r="AH81" s="9"/>
      <c r="AI81" s="50"/>
      <c r="AJ81" s="50"/>
      <c r="AK81" s="50"/>
      <c r="AL81" s="50"/>
      <c r="AM81" s="50"/>
      <c r="AN81" s="50"/>
      <c r="AO81" s="50"/>
      <c r="AP81" s="50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</row>
    <row r="82" spans="1:53" ht="15.75" x14ac:dyDescent="0.25">
      <c r="A82" s="8" t="s">
        <v>52</v>
      </c>
      <c r="B82" s="11">
        <v>62.5</v>
      </c>
      <c r="C82" s="14">
        <f t="shared" si="1"/>
        <v>107.95800000000006</v>
      </c>
      <c r="D82" s="12"/>
      <c r="E82" s="12">
        <v>7.6248085498809814</v>
      </c>
      <c r="F82" s="12" t="s">
        <v>29</v>
      </c>
      <c r="G82" s="12"/>
      <c r="H82" s="9">
        <v>18.917999999999999</v>
      </c>
      <c r="I82" s="9">
        <v>180.07</v>
      </c>
      <c r="J82" s="9">
        <v>2.2410000000000001</v>
      </c>
      <c r="K82" s="9">
        <v>11.048999999999999</v>
      </c>
      <c r="L82" s="9">
        <v>361.245</v>
      </c>
      <c r="M82" s="9">
        <v>16.518000000000001</v>
      </c>
      <c r="N82" s="9">
        <v>1144.596</v>
      </c>
      <c r="O82" s="9">
        <v>805.63599999999997</v>
      </c>
      <c r="P82" s="9">
        <v>3004.07</v>
      </c>
      <c r="Q82" s="9">
        <v>82.200999999999993</v>
      </c>
      <c r="R82" s="9">
        <v>19.372</v>
      </c>
      <c r="S82" s="9">
        <v>15.41</v>
      </c>
      <c r="T82" s="9">
        <v>20.37</v>
      </c>
      <c r="U82" s="9">
        <v>115.83499999999999</v>
      </c>
      <c r="V82" s="9">
        <v>71.224999999999994</v>
      </c>
      <c r="W82" s="9">
        <v>50.661000000000001</v>
      </c>
      <c r="X82" s="9">
        <v>52.02</v>
      </c>
      <c r="Y82" s="9">
        <v>29.161999999999999</v>
      </c>
      <c r="Z82" s="9">
        <v>13.862</v>
      </c>
      <c r="AA82" s="9">
        <v>1.169</v>
      </c>
      <c r="AB82" s="9">
        <v>6.6909999999999998</v>
      </c>
      <c r="AC82" s="9">
        <v>3.7749999999999999</v>
      </c>
      <c r="AD82" s="9"/>
      <c r="AE82" s="9"/>
      <c r="AF82" s="9"/>
      <c r="AG82" s="9"/>
      <c r="AH82" s="9"/>
      <c r="AI82" s="50"/>
      <c r="AJ82" s="50"/>
      <c r="AK82" s="50"/>
      <c r="AL82" s="50"/>
      <c r="AM82" s="50"/>
      <c r="AN82" s="50"/>
      <c r="AO82" s="50"/>
      <c r="AP82" s="50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</row>
    <row r="83" spans="1:53" ht="15.75" x14ac:dyDescent="0.25">
      <c r="A83" s="8" t="s">
        <v>53</v>
      </c>
      <c r="B83" s="11">
        <v>63.5</v>
      </c>
      <c r="C83" s="14">
        <f t="shared" si="1"/>
        <v>109.35800000000006</v>
      </c>
      <c r="D83" s="12"/>
      <c r="E83" s="12">
        <v>2.618377685546875</v>
      </c>
      <c r="F83" s="12" t="s">
        <v>30</v>
      </c>
      <c r="G83" s="12"/>
      <c r="H83" s="9">
        <v>19.649000000000001</v>
      </c>
      <c r="I83" s="9">
        <v>175.102</v>
      </c>
      <c r="J83" s="9">
        <v>2.2229999999999999</v>
      </c>
      <c r="K83" s="9">
        <v>6.1369999999999996</v>
      </c>
      <c r="L83" s="9">
        <v>407.327</v>
      </c>
      <c r="M83" s="9">
        <v>18.056000000000001</v>
      </c>
      <c r="N83" s="9">
        <v>1162.1559999999999</v>
      </c>
      <c r="O83" s="9">
        <v>715.80899999999997</v>
      </c>
      <c r="P83" s="9">
        <v>3049.6089999999999</v>
      </c>
      <c r="Q83" s="9">
        <v>63.738999999999997</v>
      </c>
      <c r="R83" s="9">
        <v>19.251999999999999</v>
      </c>
      <c r="S83" s="9">
        <v>12.992000000000001</v>
      </c>
      <c r="T83" s="9">
        <v>15.882</v>
      </c>
      <c r="U83" s="9">
        <v>78.454999999999998</v>
      </c>
      <c r="V83" s="9">
        <v>134.69300000000001</v>
      </c>
      <c r="W83" s="9">
        <v>57.841000000000001</v>
      </c>
      <c r="X83" s="9">
        <v>60.127000000000002</v>
      </c>
      <c r="Y83" s="9">
        <v>35.052999999999997</v>
      </c>
      <c r="Z83" s="9">
        <v>13.539</v>
      </c>
      <c r="AA83" s="9">
        <v>1.3640000000000001</v>
      </c>
      <c r="AB83" s="9">
        <v>8.7539999999999996</v>
      </c>
      <c r="AC83" s="9">
        <v>3.1949999999999998</v>
      </c>
      <c r="AD83" s="9"/>
      <c r="AE83" s="9"/>
      <c r="AF83" s="9"/>
      <c r="AG83" s="9"/>
      <c r="AH83" s="9"/>
      <c r="AI83" s="50"/>
      <c r="AJ83" s="50"/>
      <c r="AK83" s="50"/>
      <c r="AL83" s="50"/>
      <c r="AM83" s="50"/>
      <c r="AN83" s="50"/>
      <c r="AO83" s="50"/>
      <c r="AP83" s="50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</row>
    <row r="84" spans="1:53" ht="15.75" x14ac:dyDescent="0.25">
      <c r="A84" s="8" t="s">
        <v>54</v>
      </c>
      <c r="B84" s="11">
        <v>64.5</v>
      </c>
      <c r="C84" s="14">
        <f t="shared" si="1"/>
        <v>110.75800000000007</v>
      </c>
      <c r="D84" s="12"/>
      <c r="E84" s="12">
        <v>4.8531973361968994</v>
      </c>
      <c r="F84" s="12" t="s">
        <v>29</v>
      </c>
      <c r="G84" s="12"/>
      <c r="H84" s="9">
        <v>20.260999999999999</v>
      </c>
      <c r="I84" s="9">
        <v>177.99700000000001</v>
      </c>
      <c r="J84" s="9">
        <v>2.4510000000000001</v>
      </c>
      <c r="K84" s="9">
        <v>9.1530000000000005</v>
      </c>
      <c r="L84" s="9">
        <v>433.47899999999998</v>
      </c>
      <c r="M84" s="9">
        <v>22.513000000000002</v>
      </c>
      <c r="N84" s="9">
        <v>1221.3630000000001</v>
      </c>
      <c r="O84" s="9">
        <v>745.06700000000001</v>
      </c>
      <c r="P84" s="9">
        <v>3373.3240000000001</v>
      </c>
      <c r="Q84" s="9">
        <v>81.58</v>
      </c>
      <c r="R84" s="9">
        <v>21.428999999999998</v>
      </c>
      <c r="S84" s="9">
        <v>15.744999999999999</v>
      </c>
      <c r="T84" s="9">
        <v>19.869</v>
      </c>
      <c r="U84" s="9">
        <v>101.072</v>
      </c>
      <c r="V84" s="9">
        <v>137.26</v>
      </c>
      <c r="W84" s="9">
        <v>64.09</v>
      </c>
      <c r="X84" s="9">
        <v>67.295000000000002</v>
      </c>
      <c r="Y84" s="9">
        <v>42.506</v>
      </c>
      <c r="Z84" s="9">
        <v>16.111999999999998</v>
      </c>
      <c r="AA84" s="9">
        <v>1.627</v>
      </c>
      <c r="AB84" s="9">
        <v>10.529</v>
      </c>
      <c r="AC84" s="9">
        <v>3.4249999999999998</v>
      </c>
      <c r="AD84" s="9"/>
      <c r="AE84" s="9"/>
      <c r="AF84" s="9"/>
      <c r="AG84" s="9"/>
      <c r="AH84" s="9"/>
      <c r="AI84" s="50"/>
      <c r="AJ84" s="50"/>
      <c r="AK84" s="50"/>
      <c r="AL84" s="50"/>
      <c r="AM84" s="50"/>
      <c r="AN84" s="50"/>
      <c r="AO84" s="50"/>
      <c r="AP84" s="50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</row>
    <row r="85" spans="1:53" ht="15.75" x14ac:dyDescent="0.25">
      <c r="A85" s="8" t="s">
        <v>55</v>
      </c>
      <c r="B85" s="11">
        <v>65.5</v>
      </c>
      <c r="C85" s="14">
        <f t="shared" si="1"/>
        <v>112.15800000000007</v>
      </c>
      <c r="D85" s="12"/>
      <c r="E85" s="12">
        <v>5.5028491020202637</v>
      </c>
      <c r="F85" s="12" t="s">
        <v>29</v>
      </c>
      <c r="G85" s="12"/>
      <c r="H85" s="9">
        <v>21.108000000000001</v>
      </c>
      <c r="I85" s="9">
        <v>174.721</v>
      </c>
      <c r="J85" s="9">
        <v>2.2690000000000001</v>
      </c>
      <c r="K85" s="9">
        <v>6.2850000000000001</v>
      </c>
      <c r="L85" s="9">
        <v>463.13099999999997</v>
      </c>
      <c r="M85" s="9">
        <v>19.774999999999999</v>
      </c>
      <c r="N85" s="9">
        <v>1279.6990000000001</v>
      </c>
      <c r="O85" s="9">
        <v>581.41300000000001</v>
      </c>
      <c r="P85" s="9">
        <v>3518.8409999999999</v>
      </c>
      <c r="Q85" s="9">
        <v>76.227000000000004</v>
      </c>
      <c r="R85" s="9">
        <v>21.908000000000001</v>
      </c>
      <c r="S85" s="9">
        <v>15.340999999999999</v>
      </c>
      <c r="T85" s="9">
        <v>15.446999999999999</v>
      </c>
      <c r="U85" s="9">
        <v>82.733999999999995</v>
      </c>
      <c r="V85" s="9">
        <v>204.67599999999999</v>
      </c>
      <c r="W85" s="9">
        <v>78.078999999999994</v>
      </c>
      <c r="X85" s="9">
        <v>80.396000000000001</v>
      </c>
      <c r="Y85" s="9">
        <v>54.518999999999998</v>
      </c>
      <c r="Z85" s="9">
        <v>15.843999999999999</v>
      </c>
      <c r="AA85" s="9">
        <v>1.6439999999999999</v>
      </c>
      <c r="AB85" s="9">
        <v>11.837</v>
      </c>
      <c r="AC85" s="9">
        <v>4.3049999999999997</v>
      </c>
      <c r="AD85" s="9"/>
      <c r="AE85" s="9"/>
      <c r="AF85" s="9"/>
      <c r="AG85" s="9"/>
      <c r="AH85" s="9"/>
      <c r="AI85" s="50"/>
      <c r="AJ85" s="50"/>
      <c r="AK85" s="50"/>
      <c r="AL85" s="50"/>
      <c r="AM85" s="50"/>
      <c r="AN85" s="50"/>
      <c r="AO85" s="50"/>
      <c r="AP85" s="50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</row>
    <row r="86" spans="1:53" ht="15.75" x14ac:dyDescent="0.25">
      <c r="A86" s="8" t="s">
        <v>56</v>
      </c>
      <c r="B86" s="11">
        <v>66.5</v>
      </c>
      <c r="C86" s="14">
        <f t="shared" si="1"/>
        <v>113.55800000000008</v>
      </c>
      <c r="D86" s="12"/>
      <c r="E86" s="12">
        <v>5.1644444465637207</v>
      </c>
      <c r="F86" s="12" t="s">
        <v>29</v>
      </c>
      <c r="G86" s="12"/>
      <c r="H86" s="9">
        <v>18.643999999999998</v>
      </c>
      <c r="I86" s="9">
        <v>181.06</v>
      </c>
      <c r="J86" s="9">
        <v>2.4009999999999998</v>
      </c>
      <c r="K86" s="9">
        <v>8.8689999999999998</v>
      </c>
      <c r="L86" s="9">
        <v>369.98399999999998</v>
      </c>
      <c r="M86" s="9">
        <v>17.556999999999999</v>
      </c>
      <c r="N86" s="9">
        <v>1123.579</v>
      </c>
      <c r="O86" s="9">
        <v>696.49800000000005</v>
      </c>
      <c r="P86" s="9">
        <v>2955.2179999999998</v>
      </c>
      <c r="Q86" s="9">
        <v>69.415999999999997</v>
      </c>
      <c r="R86" s="9">
        <v>19.242000000000001</v>
      </c>
      <c r="S86" s="9">
        <v>14.494</v>
      </c>
      <c r="T86" s="9">
        <v>16.37</v>
      </c>
      <c r="U86" s="9">
        <v>94.960999999999999</v>
      </c>
      <c r="V86" s="9">
        <v>183.09299999999999</v>
      </c>
      <c r="W86" s="9">
        <v>88.801000000000002</v>
      </c>
      <c r="X86" s="9">
        <v>84.198999999999998</v>
      </c>
      <c r="Y86" s="9">
        <v>63.927</v>
      </c>
      <c r="Z86" s="9">
        <v>16.462</v>
      </c>
      <c r="AA86" s="9">
        <v>1.4390000000000001</v>
      </c>
      <c r="AB86" s="9">
        <v>13.632</v>
      </c>
      <c r="AC86" s="9">
        <v>3.823</v>
      </c>
      <c r="AD86" s="9"/>
      <c r="AE86" s="9"/>
      <c r="AF86" s="9"/>
      <c r="AG86" s="9"/>
      <c r="AH86" s="9"/>
      <c r="AI86" s="50"/>
      <c r="AJ86" s="50"/>
      <c r="AK86" s="50"/>
      <c r="AL86" s="50"/>
      <c r="AM86" s="50"/>
      <c r="AN86" s="50"/>
      <c r="AO86" s="50"/>
      <c r="AP86" s="50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</row>
    <row r="87" spans="1:53" ht="15.75" x14ac:dyDescent="0.25">
      <c r="A87" s="8" t="s">
        <v>57</v>
      </c>
      <c r="B87" s="11">
        <v>67.5</v>
      </c>
      <c r="C87" s="14">
        <f t="shared" si="1"/>
        <v>114.95800000000008</v>
      </c>
      <c r="D87" s="12"/>
      <c r="E87" s="12">
        <v>6.1179690361022949</v>
      </c>
      <c r="F87" s="12" t="s">
        <v>30</v>
      </c>
      <c r="G87" s="12"/>
      <c r="H87" s="9">
        <v>17.946000000000002</v>
      </c>
      <c r="I87" s="9">
        <v>165.041</v>
      </c>
      <c r="J87" s="9">
        <v>2.7010000000000001</v>
      </c>
      <c r="K87" s="9">
        <v>13.177</v>
      </c>
      <c r="L87" s="9">
        <v>398.53</v>
      </c>
      <c r="M87" s="9">
        <v>21.742000000000001</v>
      </c>
      <c r="N87" s="9">
        <v>1131.8430000000001</v>
      </c>
      <c r="O87" s="9">
        <v>821.82500000000005</v>
      </c>
      <c r="P87" s="9">
        <v>3376.5610000000001</v>
      </c>
      <c r="Q87" s="9">
        <v>92.052000000000007</v>
      </c>
      <c r="R87" s="9">
        <v>19.748999999999999</v>
      </c>
      <c r="S87" s="9">
        <v>15.117000000000001</v>
      </c>
      <c r="T87" s="9">
        <v>20.469000000000001</v>
      </c>
      <c r="U87" s="9">
        <v>114.24</v>
      </c>
      <c r="V87" s="9">
        <v>116.753</v>
      </c>
      <c r="W87" s="9">
        <v>59.798999999999999</v>
      </c>
      <c r="X87" s="9">
        <v>57.789000000000001</v>
      </c>
      <c r="Y87" s="9">
        <v>38.746000000000002</v>
      </c>
      <c r="Z87" s="9">
        <v>15.865</v>
      </c>
      <c r="AA87" s="9">
        <v>1.7010000000000001</v>
      </c>
      <c r="AB87" s="9">
        <v>8.0410000000000004</v>
      </c>
      <c r="AC87" s="9">
        <v>3.7949999999999999</v>
      </c>
      <c r="AD87" s="9"/>
      <c r="AE87" s="9"/>
      <c r="AF87" s="9"/>
      <c r="AG87" s="9"/>
      <c r="AH87" s="9"/>
      <c r="AI87" s="50"/>
      <c r="AJ87" s="50"/>
      <c r="AK87" s="50"/>
      <c r="AL87" s="50"/>
      <c r="AM87" s="50"/>
      <c r="AN87" s="50"/>
      <c r="AO87" s="50"/>
      <c r="AP87" s="50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</row>
    <row r="88" spans="1:53" ht="15.75" x14ac:dyDescent="0.25">
      <c r="A88" s="8" t="s">
        <v>58</v>
      </c>
      <c r="B88" s="11">
        <v>68.5</v>
      </c>
      <c r="C88" s="14">
        <f t="shared" si="1"/>
        <v>116.35800000000009</v>
      </c>
      <c r="D88" s="12"/>
      <c r="E88" s="12">
        <v>6.0713598728179932</v>
      </c>
      <c r="F88" s="12" t="s">
        <v>30</v>
      </c>
      <c r="G88" s="12"/>
      <c r="H88" s="9">
        <v>19.013999999999999</v>
      </c>
      <c r="I88" s="9">
        <v>179.024</v>
      </c>
      <c r="J88" s="9">
        <v>2.6</v>
      </c>
      <c r="K88" s="9">
        <v>9.9369999999999994</v>
      </c>
      <c r="L88" s="9">
        <v>401.33800000000002</v>
      </c>
      <c r="M88" s="9">
        <v>20.434999999999999</v>
      </c>
      <c r="N88" s="9">
        <v>1168.473</v>
      </c>
      <c r="O88" s="9">
        <v>776.68499999999995</v>
      </c>
      <c r="P88" s="9">
        <v>3235.2190000000001</v>
      </c>
      <c r="Q88" s="9">
        <v>79.462000000000003</v>
      </c>
      <c r="R88" s="9">
        <v>18.908000000000001</v>
      </c>
      <c r="S88" s="9">
        <v>16.18</v>
      </c>
      <c r="T88" s="9">
        <v>20.684000000000001</v>
      </c>
      <c r="U88" s="9">
        <v>110.93300000000001</v>
      </c>
      <c r="V88" s="9">
        <v>172.958</v>
      </c>
      <c r="W88" s="9">
        <v>78.177999999999997</v>
      </c>
      <c r="X88" s="9">
        <v>75.617999999999995</v>
      </c>
      <c r="Y88" s="9">
        <v>52.601999999999997</v>
      </c>
      <c r="Z88" s="9">
        <v>20.266999999999999</v>
      </c>
      <c r="AA88" s="9">
        <v>1.857</v>
      </c>
      <c r="AB88" s="9">
        <v>12.612</v>
      </c>
      <c r="AC88" s="9">
        <v>3.9670000000000001</v>
      </c>
      <c r="AD88" s="9"/>
      <c r="AE88" s="9"/>
      <c r="AF88" s="9"/>
      <c r="AG88" s="9"/>
      <c r="AH88" s="9"/>
      <c r="AI88" s="50"/>
      <c r="AJ88" s="50"/>
      <c r="AK88" s="50"/>
      <c r="AL88" s="50"/>
      <c r="AM88" s="50"/>
      <c r="AN88" s="50"/>
      <c r="AO88" s="50"/>
      <c r="AP88" s="50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</row>
    <row r="89" spans="1:53" ht="15.75" x14ac:dyDescent="0.25">
      <c r="A89" s="8" t="s">
        <v>59</v>
      </c>
      <c r="B89" s="11">
        <v>69.5</v>
      </c>
      <c r="C89" s="14">
        <f t="shared" si="1"/>
        <v>117.7580000000001</v>
      </c>
      <c r="D89" s="12"/>
      <c r="E89" s="12">
        <v>7.6605038642883301</v>
      </c>
      <c r="F89" s="12" t="s">
        <v>29</v>
      </c>
      <c r="G89" s="12"/>
      <c r="H89" s="9">
        <v>19.771000000000001</v>
      </c>
      <c r="I89" s="9">
        <v>173.76499999999999</v>
      </c>
      <c r="J89" s="9">
        <v>2.516</v>
      </c>
      <c r="K89" s="9">
        <v>9.9410000000000007</v>
      </c>
      <c r="L89" s="9">
        <v>382.84399999999999</v>
      </c>
      <c r="M89" s="9">
        <v>18.974</v>
      </c>
      <c r="N89" s="9">
        <v>1134.8309999999999</v>
      </c>
      <c r="O89" s="9">
        <v>789.83399999999995</v>
      </c>
      <c r="P89" s="9">
        <v>3213.7449999999999</v>
      </c>
      <c r="Q89" s="9">
        <v>78.572000000000003</v>
      </c>
      <c r="R89" s="9">
        <v>20.620999999999999</v>
      </c>
      <c r="S89" s="9">
        <v>14.821999999999999</v>
      </c>
      <c r="T89" s="9">
        <v>20.093</v>
      </c>
      <c r="U89" s="9">
        <v>111.749</v>
      </c>
      <c r="V89" s="9">
        <v>176.93299999999999</v>
      </c>
      <c r="W89" s="9">
        <v>82.816000000000003</v>
      </c>
      <c r="X89" s="9">
        <v>78.400000000000006</v>
      </c>
      <c r="Y89" s="9">
        <v>58.877000000000002</v>
      </c>
      <c r="Z89" s="9">
        <v>18.661999999999999</v>
      </c>
      <c r="AA89" s="9">
        <v>1.7270000000000001</v>
      </c>
      <c r="AB89" s="9">
        <v>13.071</v>
      </c>
      <c r="AC89" s="9">
        <v>3.3660000000000001</v>
      </c>
      <c r="AD89" s="9"/>
      <c r="AE89" s="9"/>
      <c r="AF89" s="9"/>
      <c r="AG89" s="9"/>
      <c r="AH89" s="9"/>
      <c r="AI89" s="50"/>
      <c r="AJ89" s="50"/>
      <c r="AK89" s="50"/>
      <c r="AL89" s="50"/>
      <c r="AM89" s="50"/>
      <c r="AN89" s="50"/>
      <c r="AO89" s="50"/>
      <c r="AP89" s="50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</row>
    <row r="90" spans="1:53" ht="15.75" x14ac:dyDescent="0.25">
      <c r="A90" s="8" t="s">
        <v>60</v>
      </c>
      <c r="B90" s="11">
        <v>70.5</v>
      </c>
      <c r="C90" s="14">
        <f t="shared" si="1"/>
        <v>119.1580000000001</v>
      </c>
      <c r="D90" s="12"/>
      <c r="E90" s="12">
        <v>14.209859848022461</v>
      </c>
      <c r="F90" s="12" t="s">
        <v>29</v>
      </c>
      <c r="G90" s="12"/>
      <c r="H90" s="9">
        <v>17.277999999999999</v>
      </c>
      <c r="I90" s="9">
        <v>155.26400000000001</v>
      </c>
      <c r="J90" s="9">
        <v>2.891</v>
      </c>
      <c r="K90" s="9">
        <v>11.867000000000001</v>
      </c>
      <c r="L90" s="9">
        <v>375.05200000000002</v>
      </c>
      <c r="M90" s="9">
        <v>19.638000000000002</v>
      </c>
      <c r="N90" s="9">
        <v>1097.6780000000001</v>
      </c>
      <c r="O90" s="9">
        <v>906.78899999999999</v>
      </c>
      <c r="P90" s="9">
        <v>3331.04</v>
      </c>
      <c r="Q90" s="9">
        <v>99.724000000000004</v>
      </c>
      <c r="R90" s="9">
        <v>20.802</v>
      </c>
      <c r="S90" s="9">
        <v>18.867000000000001</v>
      </c>
      <c r="T90" s="9">
        <v>25.164000000000001</v>
      </c>
      <c r="U90" s="9">
        <v>123.93899999999999</v>
      </c>
      <c r="V90" s="9">
        <v>104.256</v>
      </c>
      <c r="W90" s="9">
        <v>60.36</v>
      </c>
      <c r="X90" s="9">
        <v>59.735999999999997</v>
      </c>
      <c r="Y90" s="9">
        <v>39.770000000000003</v>
      </c>
      <c r="Z90" s="9">
        <v>15.183999999999999</v>
      </c>
      <c r="AA90" s="9">
        <v>1.4770000000000001</v>
      </c>
      <c r="AB90" s="9">
        <v>8.8770000000000007</v>
      </c>
      <c r="AC90" s="9">
        <v>3.657</v>
      </c>
      <c r="AD90" s="9"/>
      <c r="AE90" s="9"/>
      <c r="AF90" s="9"/>
      <c r="AG90" s="9"/>
      <c r="AH90" s="9"/>
      <c r="AI90" s="50"/>
      <c r="AJ90" s="50"/>
      <c r="AK90" s="50"/>
      <c r="AL90" s="50"/>
      <c r="AM90" s="50"/>
      <c r="AN90" s="50"/>
      <c r="AO90" s="50"/>
      <c r="AP90" s="50"/>
      <c r="AQ90" s="49"/>
      <c r="AR90" s="49"/>
      <c r="AS90" s="49"/>
      <c r="AT90" s="49"/>
      <c r="AU90" s="49"/>
      <c r="AV90" s="49"/>
      <c r="AW90" s="49"/>
      <c r="AX90" s="49"/>
      <c r="AY90" s="49"/>
      <c r="AZ90" s="49"/>
      <c r="BA90" s="49"/>
    </row>
    <row r="91" spans="1:53" ht="15.75" x14ac:dyDescent="0.25">
      <c r="A91" s="8" t="s">
        <v>61</v>
      </c>
      <c r="B91" s="11">
        <v>71.5</v>
      </c>
      <c r="C91" s="14">
        <f t="shared" si="1"/>
        <v>120.55800000000011</v>
      </c>
      <c r="D91" s="12"/>
      <c r="E91" s="12">
        <v>15.376678943634033</v>
      </c>
      <c r="F91" s="12" t="s">
        <v>29</v>
      </c>
      <c r="G91" s="12"/>
      <c r="H91" s="9">
        <v>17.646999999999998</v>
      </c>
      <c r="I91" s="9">
        <v>165.89</v>
      </c>
      <c r="J91" s="9">
        <v>2.5089999999999999</v>
      </c>
      <c r="K91" s="9">
        <v>11.936</v>
      </c>
      <c r="L91" s="9">
        <v>385.16399999999999</v>
      </c>
      <c r="M91" s="9">
        <v>21.045999999999999</v>
      </c>
      <c r="N91" s="9">
        <v>1082.354</v>
      </c>
      <c r="O91" s="9">
        <v>930.77499999999998</v>
      </c>
      <c r="P91" s="9">
        <v>3288.2860000000001</v>
      </c>
      <c r="Q91" s="9">
        <v>101.589</v>
      </c>
      <c r="R91" s="9">
        <v>19.106999999999999</v>
      </c>
      <c r="S91" s="9">
        <v>16.870999999999999</v>
      </c>
      <c r="T91" s="9">
        <v>21.131</v>
      </c>
      <c r="U91" s="9">
        <v>125.699</v>
      </c>
      <c r="V91" s="9">
        <v>84.817999999999998</v>
      </c>
      <c r="W91" s="9">
        <v>46.96</v>
      </c>
      <c r="X91" s="9">
        <v>45.026000000000003</v>
      </c>
      <c r="Y91" s="9">
        <v>29.536000000000001</v>
      </c>
      <c r="Z91" s="9">
        <v>13.193</v>
      </c>
      <c r="AA91" s="9">
        <v>1.3440000000000001</v>
      </c>
      <c r="AB91" s="9">
        <v>6.157</v>
      </c>
      <c r="AC91" s="9">
        <v>3.4239999999999999</v>
      </c>
      <c r="AD91" s="9"/>
      <c r="AE91" s="9"/>
      <c r="AF91" s="9"/>
      <c r="AG91" s="9"/>
      <c r="AH91" s="9"/>
      <c r="AI91" s="50"/>
      <c r="AJ91" s="50"/>
      <c r="AK91" s="50"/>
      <c r="AL91" s="50"/>
      <c r="AM91" s="50"/>
      <c r="AN91" s="50"/>
      <c r="AO91" s="50"/>
      <c r="AP91" s="50"/>
      <c r="AQ91" s="49"/>
      <c r="AR91" s="49"/>
      <c r="AS91" s="49"/>
      <c r="AT91" s="49"/>
      <c r="AU91" s="49"/>
      <c r="AV91" s="49"/>
      <c r="AW91" s="49"/>
      <c r="AX91" s="49"/>
      <c r="AY91" s="49"/>
      <c r="AZ91" s="49"/>
      <c r="BA91" s="49"/>
    </row>
    <row r="92" spans="1:53" ht="15.75" x14ac:dyDescent="0.25">
      <c r="A92" s="8" t="s">
        <v>62</v>
      </c>
      <c r="B92" s="11">
        <v>72.5</v>
      </c>
      <c r="C92" s="14">
        <f t="shared" si="1"/>
        <v>121.95800000000011</v>
      </c>
      <c r="D92" s="12"/>
      <c r="E92" s="12">
        <v>12.461770057678223</v>
      </c>
      <c r="F92" s="12" t="s">
        <v>29</v>
      </c>
      <c r="G92" s="12"/>
      <c r="H92" s="9">
        <v>17.12</v>
      </c>
      <c r="I92" s="9">
        <v>157.804</v>
      </c>
      <c r="J92" s="9">
        <v>3.0739999999999998</v>
      </c>
      <c r="K92" s="9">
        <v>12.625</v>
      </c>
      <c r="L92" s="9">
        <v>396.17599999999999</v>
      </c>
      <c r="M92" s="9">
        <v>20.600999999999999</v>
      </c>
      <c r="N92" s="9">
        <v>1103.0640000000001</v>
      </c>
      <c r="O92" s="9">
        <v>1028.432</v>
      </c>
      <c r="P92" s="9">
        <v>3284.6480000000001</v>
      </c>
      <c r="Q92" s="9">
        <v>94.036000000000001</v>
      </c>
      <c r="R92" s="9">
        <v>18.806999999999999</v>
      </c>
      <c r="S92" s="9">
        <v>14.641</v>
      </c>
      <c r="T92" s="9">
        <v>26.227</v>
      </c>
      <c r="U92" s="9">
        <v>110.968</v>
      </c>
      <c r="V92" s="9">
        <v>86.248999999999995</v>
      </c>
      <c r="W92" s="9">
        <v>43.573</v>
      </c>
      <c r="X92" s="9">
        <v>43.466000000000001</v>
      </c>
      <c r="Y92" s="9">
        <v>31.01</v>
      </c>
      <c r="Z92" s="9">
        <v>12.789</v>
      </c>
      <c r="AA92" s="9">
        <v>1.3859999999999999</v>
      </c>
      <c r="AB92" s="9">
        <v>5.0979999999999999</v>
      </c>
      <c r="AC92" s="9">
        <v>3.1890000000000001</v>
      </c>
      <c r="AD92" s="9"/>
      <c r="AE92" s="9"/>
      <c r="AF92" s="9"/>
      <c r="AG92" s="9"/>
      <c r="AH92" s="9"/>
      <c r="AI92" s="50"/>
      <c r="AJ92" s="50"/>
      <c r="AK92" s="50"/>
      <c r="AL92" s="50"/>
      <c r="AM92" s="50"/>
      <c r="AN92" s="50"/>
      <c r="AO92" s="50"/>
      <c r="AP92" s="50"/>
      <c r="AQ92" s="49"/>
      <c r="AR92" s="49"/>
      <c r="AS92" s="49"/>
      <c r="AT92" s="49"/>
      <c r="AU92" s="49"/>
      <c r="AV92" s="49"/>
      <c r="AW92" s="49"/>
      <c r="AX92" s="49"/>
      <c r="AY92" s="49"/>
      <c r="AZ92" s="49"/>
      <c r="BA92" s="49"/>
    </row>
    <row r="93" spans="1:53" ht="15.75" x14ac:dyDescent="0.25">
      <c r="A93" s="8" t="s">
        <v>63</v>
      </c>
      <c r="B93" s="11">
        <v>73.5</v>
      </c>
      <c r="C93" s="14">
        <f t="shared" si="1"/>
        <v>123.35800000000012</v>
      </c>
      <c r="D93" s="12"/>
      <c r="E93" s="12">
        <v>9.6902451515197754</v>
      </c>
      <c r="F93" s="12" t="s">
        <v>29</v>
      </c>
      <c r="G93" s="12"/>
      <c r="H93" s="9">
        <v>17.428000000000001</v>
      </c>
      <c r="I93" s="9">
        <v>158.61199999999999</v>
      </c>
      <c r="J93" s="9">
        <v>2.9209999999999998</v>
      </c>
      <c r="K93" s="9">
        <v>11.803000000000001</v>
      </c>
      <c r="L93" s="9">
        <v>378.37799999999999</v>
      </c>
      <c r="M93" s="9">
        <v>19.529</v>
      </c>
      <c r="N93" s="9">
        <v>1110.2239999999999</v>
      </c>
      <c r="O93" s="9">
        <v>825.62300000000005</v>
      </c>
      <c r="P93" s="9">
        <v>3186.4079999999999</v>
      </c>
      <c r="Q93" s="9">
        <v>86.838999999999999</v>
      </c>
      <c r="R93" s="9">
        <v>19.515999999999998</v>
      </c>
      <c r="S93" s="9">
        <v>14.624000000000001</v>
      </c>
      <c r="T93" s="9">
        <v>20.611999999999998</v>
      </c>
      <c r="U93" s="9">
        <v>107.65600000000001</v>
      </c>
      <c r="V93" s="9">
        <v>134.27600000000001</v>
      </c>
      <c r="W93" s="9">
        <v>60.616</v>
      </c>
      <c r="X93" s="9">
        <v>59.518000000000001</v>
      </c>
      <c r="Y93" s="9">
        <v>39.959000000000003</v>
      </c>
      <c r="Z93" s="9">
        <v>15.689</v>
      </c>
      <c r="AA93" s="9">
        <v>1.486</v>
      </c>
      <c r="AB93" s="9">
        <v>9.3019999999999996</v>
      </c>
      <c r="AC93" s="9">
        <v>3.5430000000000001</v>
      </c>
      <c r="AD93" s="9"/>
      <c r="AE93" s="9"/>
      <c r="AF93" s="9"/>
      <c r="AG93" s="9"/>
      <c r="AH93" s="9"/>
      <c r="AI93" s="50"/>
      <c r="AJ93" s="50"/>
      <c r="AK93" s="50"/>
      <c r="AL93" s="50"/>
      <c r="AM93" s="50"/>
      <c r="AN93" s="50"/>
      <c r="AO93" s="50"/>
      <c r="AP93" s="50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</row>
    <row r="94" spans="1:53" ht="15.75" x14ac:dyDescent="0.25">
      <c r="A94" s="8" t="s">
        <v>64</v>
      </c>
      <c r="B94" s="11">
        <v>74.5</v>
      </c>
      <c r="C94" s="14">
        <f t="shared" si="1"/>
        <v>124.75800000000012</v>
      </c>
      <c r="D94" s="12"/>
      <c r="E94" s="12">
        <v>8.1613311767578125</v>
      </c>
      <c r="F94" s="12" t="s">
        <v>29</v>
      </c>
      <c r="G94" s="12"/>
      <c r="H94" s="9">
        <v>17.776</v>
      </c>
      <c r="I94" s="9">
        <v>159.93100000000001</v>
      </c>
      <c r="J94" s="9">
        <v>2.649</v>
      </c>
      <c r="K94" s="9">
        <v>10.853999999999999</v>
      </c>
      <c r="L94" s="9">
        <v>392.70299999999997</v>
      </c>
      <c r="M94" s="9">
        <v>23.302</v>
      </c>
      <c r="N94" s="9">
        <v>1101.6849999999999</v>
      </c>
      <c r="O94" s="9">
        <v>842.45399999999995</v>
      </c>
      <c r="P94" s="9">
        <v>3069.4589999999998</v>
      </c>
      <c r="Q94" s="9">
        <v>88.210999999999999</v>
      </c>
      <c r="R94" s="9">
        <v>17.516999999999999</v>
      </c>
      <c r="S94" s="9">
        <v>14.739000000000001</v>
      </c>
      <c r="T94" s="9">
        <v>17.053000000000001</v>
      </c>
      <c r="U94" s="9">
        <v>89.927999999999997</v>
      </c>
      <c r="V94" s="9">
        <v>45.792000000000002</v>
      </c>
      <c r="W94" s="9">
        <v>27.143999999999998</v>
      </c>
      <c r="X94" s="9">
        <v>27.344000000000001</v>
      </c>
      <c r="Y94" s="9">
        <v>15.324999999999999</v>
      </c>
      <c r="Z94" s="9">
        <v>8.0259999999999998</v>
      </c>
      <c r="AA94" s="9">
        <v>0.80700000000000005</v>
      </c>
      <c r="AB94" s="9">
        <v>3.4870000000000001</v>
      </c>
      <c r="AC94" s="9">
        <v>1.645</v>
      </c>
      <c r="AD94" s="9"/>
      <c r="AE94" s="9"/>
      <c r="AF94" s="9"/>
      <c r="AG94" s="9"/>
      <c r="AH94" s="9"/>
      <c r="AI94" s="50"/>
      <c r="AJ94" s="50"/>
      <c r="AK94" s="50"/>
      <c r="AL94" s="50"/>
      <c r="AM94" s="50"/>
      <c r="AN94" s="50"/>
      <c r="AO94" s="50"/>
      <c r="AP94" s="50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</row>
    <row r="95" spans="1:53" ht="15.75" x14ac:dyDescent="0.25">
      <c r="A95" s="8" t="s">
        <v>65</v>
      </c>
      <c r="B95" s="11">
        <v>75.5</v>
      </c>
      <c r="C95" s="14">
        <f t="shared" si="1"/>
        <v>126.15800000000013</v>
      </c>
      <c r="D95" s="12"/>
      <c r="E95" s="12">
        <v>5.4249649047851563</v>
      </c>
      <c r="F95" s="12" t="s">
        <v>29</v>
      </c>
      <c r="G95" s="12"/>
      <c r="H95" s="9">
        <v>22.059000000000001</v>
      </c>
      <c r="I95" s="9">
        <v>170.65799999999999</v>
      </c>
      <c r="J95" s="9">
        <v>3.0569999999999999</v>
      </c>
      <c r="K95" s="9">
        <v>8.6280000000000001</v>
      </c>
      <c r="L95" s="9">
        <v>468.45</v>
      </c>
      <c r="M95" s="9">
        <v>20.782</v>
      </c>
      <c r="N95" s="9">
        <v>1291.547</v>
      </c>
      <c r="O95" s="9">
        <v>775.46600000000001</v>
      </c>
      <c r="P95" s="9">
        <v>3877.627</v>
      </c>
      <c r="Q95" s="9">
        <v>86.394999999999996</v>
      </c>
      <c r="R95" s="9">
        <v>24.084</v>
      </c>
      <c r="S95" s="9">
        <v>15.194000000000001</v>
      </c>
      <c r="T95" s="9">
        <v>21.106999999999999</v>
      </c>
      <c r="U95" s="9">
        <v>115.208</v>
      </c>
      <c r="V95" s="9">
        <v>206.185</v>
      </c>
      <c r="W95" s="9">
        <v>83.626999999999995</v>
      </c>
      <c r="X95" s="9">
        <v>90.442999999999998</v>
      </c>
      <c r="Y95" s="9">
        <v>60.59</v>
      </c>
      <c r="Z95" s="9">
        <v>19.925000000000001</v>
      </c>
      <c r="AA95" s="9">
        <v>1.8640000000000001</v>
      </c>
      <c r="AB95" s="9">
        <v>14.981</v>
      </c>
      <c r="AC95" s="9">
        <v>4.4880000000000004</v>
      </c>
      <c r="AD95" s="9"/>
      <c r="AE95" s="9"/>
      <c r="AF95" s="9"/>
      <c r="AG95" s="9"/>
      <c r="AH95" s="9"/>
      <c r="AI95" s="50"/>
      <c r="AJ95" s="50"/>
      <c r="AK95" s="50"/>
      <c r="AL95" s="50"/>
      <c r="AM95" s="50"/>
      <c r="AN95" s="50"/>
      <c r="AO95" s="50"/>
      <c r="AP95" s="50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</row>
    <row r="96" spans="1:53" ht="15.75" x14ac:dyDescent="0.25">
      <c r="A96" s="8" t="s">
        <v>66</v>
      </c>
      <c r="B96" s="11">
        <v>76.5</v>
      </c>
      <c r="C96" s="14">
        <f t="shared" si="1"/>
        <v>127.55800000000013</v>
      </c>
      <c r="D96" s="12"/>
      <c r="E96" s="12">
        <v>4.0911331176757812</v>
      </c>
      <c r="F96" s="12" t="s">
        <v>29</v>
      </c>
      <c r="G96" s="12"/>
      <c r="H96" s="9">
        <v>21.641999999999999</v>
      </c>
      <c r="I96" s="9">
        <v>166.40299999999999</v>
      </c>
      <c r="J96" s="9">
        <v>3.1549999999999998</v>
      </c>
      <c r="K96" s="9">
        <v>8.2759999999999998</v>
      </c>
      <c r="L96" s="9">
        <v>460.75400000000002</v>
      </c>
      <c r="M96" s="9">
        <v>24.021000000000001</v>
      </c>
      <c r="N96" s="9">
        <v>1284.1030000000001</v>
      </c>
      <c r="O96" s="9">
        <v>782.76700000000005</v>
      </c>
      <c r="P96" s="9">
        <v>3848.8560000000002</v>
      </c>
      <c r="Q96" s="9">
        <v>87.135000000000005</v>
      </c>
      <c r="R96" s="9">
        <v>23.629000000000001</v>
      </c>
      <c r="S96" s="9">
        <v>15.206</v>
      </c>
      <c r="T96" s="9">
        <v>21.535</v>
      </c>
      <c r="U96" s="9">
        <v>112.711</v>
      </c>
      <c r="V96" s="9">
        <v>158.89500000000001</v>
      </c>
      <c r="W96" s="9">
        <v>68.043000000000006</v>
      </c>
      <c r="X96" s="9">
        <v>76.102000000000004</v>
      </c>
      <c r="Y96" s="9">
        <v>45.962000000000003</v>
      </c>
      <c r="Z96" s="9">
        <v>17.62</v>
      </c>
      <c r="AA96" s="9">
        <v>1.762</v>
      </c>
      <c r="AB96" s="9">
        <v>10.295</v>
      </c>
      <c r="AC96" s="9">
        <v>3.923</v>
      </c>
      <c r="AD96" s="9"/>
      <c r="AE96" s="9"/>
      <c r="AF96" s="9"/>
      <c r="AG96" s="9"/>
      <c r="AH96" s="9"/>
      <c r="AI96" s="50"/>
      <c r="AJ96" s="50"/>
      <c r="AK96" s="50"/>
      <c r="AL96" s="50"/>
      <c r="AM96" s="50"/>
      <c r="AN96" s="50"/>
      <c r="AO96" s="50"/>
      <c r="AP96" s="50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</row>
    <row r="97" spans="1:53" ht="15.75" x14ac:dyDescent="0.25">
      <c r="A97" s="8" t="s">
        <v>67</v>
      </c>
      <c r="B97" s="11">
        <v>77.5</v>
      </c>
      <c r="C97" s="14">
        <f t="shared" si="1"/>
        <v>128.95800000000014</v>
      </c>
      <c r="D97" s="12"/>
      <c r="E97" s="12">
        <v>4.1672985553741455</v>
      </c>
      <c r="F97" s="12" t="s">
        <v>29</v>
      </c>
      <c r="G97" s="12"/>
      <c r="H97" s="9">
        <v>21.366</v>
      </c>
      <c r="I97" s="9">
        <v>165.029</v>
      </c>
      <c r="J97" s="9">
        <v>2.923</v>
      </c>
      <c r="K97" s="9">
        <v>8.07</v>
      </c>
      <c r="L97" s="9">
        <v>485.505</v>
      </c>
      <c r="M97" s="9">
        <v>25.640999999999998</v>
      </c>
      <c r="N97" s="9">
        <v>1314.854</v>
      </c>
      <c r="O97" s="9">
        <v>773.35599999999999</v>
      </c>
      <c r="P97" s="9">
        <v>3945.8939999999998</v>
      </c>
      <c r="Q97" s="9">
        <v>90.87</v>
      </c>
      <c r="R97" s="9">
        <v>21.808</v>
      </c>
      <c r="S97" s="9">
        <v>15.993</v>
      </c>
      <c r="T97" s="9">
        <v>18.893999999999998</v>
      </c>
      <c r="U97" s="9">
        <v>100.194</v>
      </c>
      <c r="V97" s="9">
        <v>102.226</v>
      </c>
      <c r="W97" s="9">
        <v>48.387</v>
      </c>
      <c r="X97" s="9">
        <v>56.264000000000003</v>
      </c>
      <c r="Y97" s="9">
        <v>29.042000000000002</v>
      </c>
      <c r="Z97" s="9">
        <v>14.307</v>
      </c>
      <c r="AA97" s="9">
        <v>1.542</v>
      </c>
      <c r="AB97" s="9">
        <v>8.7569999999999997</v>
      </c>
      <c r="AC97" s="9">
        <v>2.5979999999999999</v>
      </c>
      <c r="AD97" s="9"/>
      <c r="AE97" s="9"/>
      <c r="AF97" s="9"/>
      <c r="AG97" s="9"/>
      <c r="AH97" s="9"/>
      <c r="AI97" s="50"/>
      <c r="AJ97" s="50"/>
      <c r="AK97" s="50"/>
      <c r="AL97" s="50"/>
      <c r="AM97" s="50"/>
      <c r="AN97" s="50"/>
      <c r="AO97" s="50"/>
      <c r="AP97" s="50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</row>
    <row r="98" spans="1:53" ht="15.75" x14ac:dyDescent="0.25">
      <c r="A98" s="8" t="s">
        <v>68</v>
      </c>
      <c r="B98" s="11">
        <v>78.5</v>
      </c>
      <c r="C98" s="14">
        <f t="shared" si="1"/>
        <v>130.35800000000015</v>
      </c>
      <c r="D98" s="12"/>
      <c r="E98" s="12">
        <v>4.1654751300811768</v>
      </c>
      <c r="F98" s="12" t="s">
        <v>29</v>
      </c>
      <c r="G98" s="12"/>
      <c r="H98" s="9">
        <v>22.030999999999999</v>
      </c>
      <c r="I98" s="9">
        <v>162.828</v>
      </c>
      <c r="J98" s="9">
        <v>2.9159999999999999</v>
      </c>
      <c r="K98" s="9">
        <v>8.0250000000000004</v>
      </c>
      <c r="L98" s="9">
        <v>493.78300000000002</v>
      </c>
      <c r="M98" s="9">
        <v>21.346</v>
      </c>
      <c r="N98" s="9">
        <v>1336.4829999999999</v>
      </c>
      <c r="O98" s="9">
        <v>784.803</v>
      </c>
      <c r="P98" s="9">
        <v>4036.748</v>
      </c>
      <c r="Q98" s="9">
        <v>94.605999999999995</v>
      </c>
      <c r="R98" s="9">
        <v>24.081</v>
      </c>
      <c r="S98" s="9">
        <v>16.606999999999999</v>
      </c>
      <c r="T98" s="9">
        <v>21.100999999999999</v>
      </c>
      <c r="U98" s="9">
        <v>110.52800000000001</v>
      </c>
      <c r="V98" s="9">
        <v>114.29300000000001</v>
      </c>
      <c r="W98" s="9">
        <v>56.003999999999998</v>
      </c>
      <c r="X98" s="9">
        <v>67.641999999999996</v>
      </c>
      <c r="Y98" s="9">
        <v>36.152000000000001</v>
      </c>
      <c r="Z98" s="9">
        <v>16.817</v>
      </c>
      <c r="AA98" s="9">
        <v>1.609</v>
      </c>
      <c r="AB98" s="9">
        <v>8.1910000000000007</v>
      </c>
      <c r="AC98" s="9">
        <v>3.6120000000000001</v>
      </c>
      <c r="AD98" s="9"/>
      <c r="AE98" s="9"/>
      <c r="AF98" s="9"/>
      <c r="AG98" s="9"/>
      <c r="AH98" s="9"/>
      <c r="AI98" s="50"/>
      <c r="AJ98" s="50"/>
      <c r="AK98" s="50"/>
      <c r="AL98" s="50"/>
      <c r="AM98" s="50"/>
      <c r="AN98" s="50"/>
      <c r="AO98" s="50"/>
      <c r="AP98" s="50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</row>
    <row r="99" spans="1:53" ht="15.75" x14ac:dyDescent="0.25">
      <c r="A99" s="8" t="s">
        <v>69</v>
      </c>
      <c r="B99" s="11">
        <v>79.5</v>
      </c>
      <c r="C99" s="14">
        <f t="shared" si="1"/>
        <v>131.75800000000015</v>
      </c>
      <c r="D99" s="12"/>
      <c r="E99" s="12">
        <v>3.5734014511108398</v>
      </c>
      <c r="F99" s="12" t="s">
        <v>29</v>
      </c>
      <c r="G99" s="12"/>
      <c r="H99" s="9">
        <v>17.626999999999999</v>
      </c>
      <c r="I99" s="9">
        <v>157.102</v>
      </c>
      <c r="J99" s="9">
        <v>2.4279999999999999</v>
      </c>
      <c r="K99" s="9">
        <v>6.7549999999999999</v>
      </c>
      <c r="L99" s="9">
        <v>434.95499999999998</v>
      </c>
      <c r="M99" s="9">
        <v>21.634</v>
      </c>
      <c r="N99" s="9">
        <v>1162.3879999999999</v>
      </c>
      <c r="O99" s="9">
        <v>560.36599999999999</v>
      </c>
      <c r="P99" s="9">
        <v>3297.5590000000002</v>
      </c>
      <c r="Q99" s="9">
        <v>72.494</v>
      </c>
      <c r="R99" s="9">
        <v>19.927</v>
      </c>
      <c r="S99" s="9">
        <v>15.473000000000001</v>
      </c>
      <c r="T99" s="9">
        <v>16.945</v>
      </c>
      <c r="U99" s="9">
        <v>86.116</v>
      </c>
      <c r="V99" s="9">
        <v>190.44300000000001</v>
      </c>
      <c r="W99" s="9">
        <v>69.322000000000003</v>
      </c>
      <c r="X99" s="9">
        <v>74.668000000000006</v>
      </c>
      <c r="Y99" s="9">
        <v>48.024000000000001</v>
      </c>
      <c r="Z99" s="9">
        <v>14.773999999999999</v>
      </c>
      <c r="AA99" s="9">
        <v>1.4450000000000001</v>
      </c>
      <c r="AB99" s="9">
        <v>11.865</v>
      </c>
      <c r="AC99" s="9">
        <v>3.8559999999999999</v>
      </c>
      <c r="AD99" s="9"/>
      <c r="AE99" s="9"/>
      <c r="AF99" s="9"/>
      <c r="AG99" s="9"/>
      <c r="AH99" s="9"/>
      <c r="AI99" s="50"/>
      <c r="AJ99" s="50"/>
      <c r="AK99" s="50"/>
      <c r="AL99" s="50"/>
      <c r="AM99" s="50"/>
      <c r="AN99" s="50"/>
      <c r="AO99" s="50"/>
      <c r="AP99" s="50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</row>
    <row r="100" spans="1:53" ht="15.75" x14ac:dyDescent="0.25">
      <c r="A100" s="8" t="s">
        <v>70</v>
      </c>
      <c r="B100" s="11">
        <v>80.5</v>
      </c>
      <c r="C100" s="14">
        <f t="shared" si="1"/>
        <v>133.15800000000016</v>
      </c>
      <c r="D100" s="12"/>
      <c r="E100" s="12">
        <v>3.2864048480987549</v>
      </c>
      <c r="F100" s="12" t="s">
        <v>29</v>
      </c>
      <c r="G100" s="12"/>
      <c r="H100" s="9">
        <v>20.466999999999999</v>
      </c>
      <c r="I100" s="9">
        <v>179.964</v>
      </c>
      <c r="J100" s="9">
        <v>2.085</v>
      </c>
      <c r="K100" s="9">
        <v>7.226</v>
      </c>
      <c r="L100" s="9">
        <v>449.10500000000002</v>
      </c>
      <c r="M100" s="9">
        <v>21.827999999999999</v>
      </c>
      <c r="N100" s="9">
        <v>1236.279</v>
      </c>
      <c r="O100" s="9">
        <v>583.375</v>
      </c>
      <c r="P100" s="9">
        <v>3395.5819999999999</v>
      </c>
      <c r="Q100" s="9">
        <v>72.212999999999994</v>
      </c>
      <c r="R100" s="9">
        <v>21.8</v>
      </c>
      <c r="S100" s="9">
        <v>15.519</v>
      </c>
      <c r="T100" s="9">
        <v>15.661</v>
      </c>
      <c r="U100" s="9">
        <v>87.352999999999994</v>
      </c>
      <c r="V100" s="9">
        <v>192.60400000000001</v>
      </c>
      <c r="W100" s="9">
        <v>71.266000000000005</v>
      </c>
      <c r="X100" s="9">
        <v>73.025000000000006</v>
      </c>
      <c r="Y100" s="9">
        <v>48.997999999999998</v>
      </c>
      <c r="Z100" s="9">
        <v>14.803000000000001</v>
      </c>
      <c r="AA100" s="9">
        <v>1.514</v>
      </c>
      <c r="AB100" s="9">
        <v>11.898999999999999</v>
      </c>
      <c r="AC100" s="9">
        <v>3.8690000000000002</v>
      </c>
      <c r="AD100" s="9"/>
      <c r="AE100" s="9"/>
      <c r="AF100" s="9"/>
      <c r="AG100" s="9"/>
      <c r="AH100" s="9"/>
      <c r="AI100" s="50"/>
      <c r="AJ100" s="50"/>
      <c r="AK100" s="50"/>
      <c r="AL100" s="50"/>
      <c r="AM100" s="50"/>
      <c r="AN100" s="50"/>
      <c r="AO100" s="50"/>
      <c r="AP100" s="50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</row>
    <row r="101" spans="1:53" ht="15.75" x14ac:dyDescent="0.25">
      <c r="A101" s="8" t="s">
        <v>71</v>
      </c>
      <c r="B101" s="11">
        <v>81.5</v>
      </c>
      <c r="C101" s="14">
        <f t="shared" si="1"/>
        <v>134.55800000000016</v>
      </c>
      <c r="D101" s="12"/>
      <c r="E101" s="12"/>
      <c r="F101" s="12"/>
      <c r="G101" s="12"/>
      <c r="H101" s="9">
        <v>21.457000000000001</v>
      </c>
      <c r="I101" s="9">
        <v>177.989</v>
      </c>
      <c r="J101" s="9">
        <v>2.5430000000000001</v>
      </c>
      <c r="K101" s="9">
        <v>7.5890000000000004</v>
      </c>
      <c r="L101" s="9">
        <v>470.08</v>
      </c>
      <c r="M101" s="9">
        <v>23.728000000000002</v>
      </c>
      <c r="N101" s="9">
        <v>1241.5</v>
      </c>
      <c r="O101" s="9">
        <v>578.65300000000002</v>
      </c>
      <c r="P101" s="9">
        <v>3496.2249999999999</v>
      </c>
      <c r="Q101" s="9">
        <v>72.468000000000004</v>
      </c>
      <c r="R101" s="9">
        <v>22.155000000000001</v>
      </c>
      <c r="S101" s="9">
        <v>16.073</v>
      </c>
      <c r="T101" s="9">
        <v>16.734000000000002</v>
      </c>
      <c r="U101" s="9">
        <v>88.680999999999997</v>
      </c>
      <c r="V101" s="9">
        <v>188.697</v>
      </c>
      <c r="W101" s="9">
        <v>73.376999999999995</v>
      </c>
      <c r="X101" s="9">
        <v>76.093999999999994</v>
      </c>
      <c r="Y101" s="9">
        <v>48.771000000000001</v>
      </c>
      <c r="Z101" s="9">
        <v>15.432</v>
      </c>
      <c r="AA101" s="9">
        <v>1.546</v>
      </c>
      <c r="AB101" s="9">
        <v>11.991</v>
      </c>
      <c r="AC101" s="9">
        <v>3.7130000000000001</v>
      </c>
      <c r="AD101" s="9"/>
      <c r="AE101" s="9"/>
      <c r="AF101" s="9"/>
      <c r="AG101" s="9"/>
      <c r="AH101" s="9"/>
      <c r="AI101" s="50"/>
      <c r="AJ101" s="50"/>
      <c r="AK101" s="50"/>
      <c r="AL101" s="50"/>
      <c r="AM101" s="50"/>
      <c r="AN101" s="50"/>
      <c r="AO101" s="50"/>
      <c r="AP101" s="50"/>
      <c r="AQ101" s="49"/>
      <c r="AR101" s="49"/>
      <c r="AS101" s="49"/>
      <c r="AT101" s="49"/>
      <c r="AU101" s="49"/>
      <c r="AV101" s="49"/>
      <c r="AW101" s="49"/>
      <c r="AX101" s="49"/>
      <c r="AY101" s="49"/>
      <c r="AZ101" s="49"/>
      <c r="BA101" s="49"/>
    </row>
    <row r="102" spans="1:53" ht="15.75" x14ac:dyDescent="0.25">
      <c r="A102" s="8" t="s">
        <v>72</v>
      </c>
      <c r="B102" s="11">
        <v>82.5</v>
      </c>
      <c r="C102" s="14">
        <f t="shared" si="1"/>
        <v>135.95800000000017</v>
      </c>
      <c r="D102" s="12"/>
      <c r="E102" s="12">
        <v>3.7044092416763306</v>
      </c>
      <c r="F102" s="12" t="s">
        <v>29</v>
      </c>
      <c r="G102" s="12"/>
      <c r="H102" s="9">
        <v>20.02</v>
      </c>
      <c r="I102" s="9">
        <v>163.52699999999999</v>
      </c>
      <c r="J102" s="9">
        <v>2.6829999999999998</v>
      </c>
      <c r="K102" s="9">
        <v>7.0289999999999999</v>
      </c>
      <c r="L102" s="9">
        <v>414.01100000000002</v>
      </c>
      <c r="M102" s="9">
        <v>17.073</v>
      </c>
      <c r="N102" s="9">
        <v>1253.4010000000001</v>
      </c>
      <c r="O102" s="9">
        <v>695.85699999999997</v>
      </c>
      <c r="P102" s="9">
        <v>3433.5720000000001</v>
      </c>
      <c r="Q102" s="9">
        <v>73.429000000000002</v>
      </c>
      <c r="R102" s="9">
        <v>20.315000000000001</v>
      </c>
      <c r="S102" s="9">
        <v>14.946</v>
      </c>
      <c r="T102" s="9">
        <v>19.617999999999999</v>
      </c>
      <c r="U102" s="9">
        <v>130.398</v>
      </c>
      <c r="V102" s="9">
        <v>187.37200000000001</v>
      </c>
      <c r="W102" s="9">
        <v>81.748999999999995</v>
      </c>
      <c r="X102" s="9">
        <v>86.257999999999996</v>
      </c>
      <c r="Y102" s="9">
        <v>60.567999999999998</v>
      </c>
      <c r="Z102" s="9">
        <v>19.143999999999998</v>
      </c>
      <c r="AA102" s="9">
        <v>1.7390000000000001</v>
      </c>
      <c r="AB102" s="9">
        <v>12.576000000000001</v>
      </c>
      <c r="AC102" s="9">
        <v>4.101</v>
      </c>
      <c r="AD102" s="9"/>
      <c r="AE102" s="9"/>
      <c r="AF102" s="9"/>
      <c r="AG102" s="9"/>
      <c r="AH102" s="9"/>
      <c r="AI102" s="50"/>
      <c r="AJ102" s="50"/>
      <c r="AK102" s="50"/>
      <c r="AL102" s="50"/>
      <c r="AM102" s="50"/>
      <c r="AN102" s="50"/>
      <c r="AO102" s="50"/>
      <c r="AP102" s="50"/>
      <c r="AQ102" s="49"/>
      <c r="AR102" s="49"/>
      <c r="AS102" s="49"/>
      <c r="AT102" s="49"/>
      <c r="AU102" s="49"/>
      <c r="AV102" s="49"/>
      <c r="AW102" s="49"/>
      <c r="AX102" s="49"/>
      <c r="AY102" s="49"/>
      <c r="AZ102" s="49"/>
      <c r="BA102" s="49"/>
    </row>
    <row r="103" spans="1:53" ht="15.75" x14ac:dyDescent="0.25">
      <c r="A103" s="8" t="s">
        <v>73</v>
      </c>
      <c r="B103" s="11">
        <v>83.5</v>
      </c>
      <c r="C103" s="14">
        <f t="shared" si="1"/>
        <v>137.35800000000017</v>
      </c>
      <c r="D103" s="12"/>
      <c r="E103" s="12">
        <v>4.2435088157653809</v>
      </c>
      <c r="F103" s="12" t="s">
        <v>29</v>
      </c>
      <c r="G103" s="12"/>
      <c r="H103" s="9">
        <v>21.193000000000001</v>
      </c>
      <c r="I103" s="9">
        <v>168.297</v>
      </c>
      <c r="J103" s="9">
        <v>3.3119999999999998</v>
      </c>
      <c r="K103" s="9">
        <v>7.4569999999999999</v>
      </c>
      <c r="L103" s="9">
        <v>438.10199999999998</v>
      </c>
      <c r="M103" s="9">
        <v>18.349</v>
      </c>
      <c r="N103" s="9">
        <v>1282.8230000000001</v>
      </c>
      <c r="O103" s="9">
        <v>744.202</v>
      </c>
      <c r="P103" s="9">
        <v>3656.0880000000002</v>
      </c>
      <c r="Q103" s="9">
        <v>82.567999999999998</v>
      </c>
      <c r="R103" s="9">
        <v>22.427</v>
      </c>
      <c r="S103" s="9">
        <v>16.914999999999999</v>
      </c>
      <c r="T103" s="9">
        <v>20.555</v>
      </c>
      <c r="U103" s="9">
        <v>127.72499999999999</v>
      </c>
      <c r="V103" s="9">
        <v>199.62299999999999</v>
      </c>
      <c r="W103" s="9">
        <v>84.456999999999994</v>
      </c>
      <c r="X103" s="9">
        <v>90.343999999999994</v>
      </c>
      <c r="Y103" s="9">
        <v>58.597999999999999</v>
      </c>
      <c r="Z103" s="9">
        <v>21.268000000000001</v>
      </c>
      <c r="AA103" s="9">
        <v>1.9139999999999999</v>
      </c>
      <c r="AB103" s="9">
        <v>13.99</v>
      </c>
      <c r="AC103" s="9">
        <v>4.1779999999999999</v>
      </c>
      <c r="AD103" s="9"/>
      <c r="AE103" s="9"/>
      <c r="AF103" s="9"/>
      <c r="AG103" s="9"/>
      <c r="AH103" s="9"/>
      <c r="AI103" s="50"/>
      <c r="AJ103" s="50"/>
      <c r="AK103" s="50"/>
      <c r="AL103" s="50"/>
      <c r="AM103" s="50"/>
      <c r="AN103" s="50"/>
      <c r="AO103" s="50"/>
      <c r="AP103" s="50"/>
      <c r="AQ103" s="49"/>
      <c r="AR103" s="49"/>
      <c r="AS103" s="49"/>
      <c r="AT103" s="49"/>
      <c r="AU103" s="49"/>
      <c r="AV103" s="49"/>
      <c r="AW103" s="49"/>
      <c r="AX103" s="49"/>
      <c r="AY103" s="49"/>
      <c r="AZ103" s="49"/>
      <c r="BA103" s="49"/>
    </row>
    <row r="104" spans="1:53" ht="15.75" x14ac:dyDescent="0.25">
      <c r="A104" s="8" t="s">
        <v>74</v>
      </c>
      <c r="B104" s="11">
        <v>84.5</v>
      </c>
      <c r="C104" s="14">
        <f t="shared" si="1"/>
        <v>138.75800000000018</v>
      </c>
      <c r="D104" s="12"/>
      <c r="E104" s="12">
        <v>4.5110776424407959</v>
      </c>
      <c r="F104" s="12" t="s">
        <v>29</v>
      </c>
      <c r="G104" s="12"/>
      <c r="H104" s="9">
        <v>20.027999999999999</v>
      </c>
      <c r="I104" s="9">
        <v>185.208</v>
      </c>
      <c r="J104" s="9">
        <v>2.3530000000000002</v>
      </c>
      <c r="K104" s="9">
        <v>6.8179999999999996</v>
      </c>
      <c r="L104" s="9">
        <v>397.78</v>
      </c>
      <c r="M104" s="9">
        <v>17.786000000000001</v>
      </c>
      <c r="N104" s="9">
        <v>1176.028</v>
      </c>
      <c r="O104" s="9">
        <v>618.70000000000005</v>
      </c>
      <c r="P104" s="9">
        <v>3094.5720000000001</v>
      </c>
      <c r="Q104" s="9">
        <v>68.971999999999994</v>
      </c>
      <c r="R104" s="9">
        <v>19.417000000000002</v>
      </c>
      <c r="S104" s="9">
        <v>15.750999999999999</v>
      </c>
      <c r="T104" s="9">
        <v>17.632999999999999</v>
      </c>
      <c r="U104" s="9">
        <v>86.489000000000004</v>
      </c>
      <c r="V104" s="9">
        <v>167.35</v>
      </c>
      <c r="W104" s="9">
        <v>67.135000000000005</v>
      </c>
      <c r="X104" s="9">
        <v>67.748000000000005</v>
      </c>
      <c r="Y104" s="9">
        <v>44.78</v>
      </c>
      <c r="Z104" s="9">
        <v>15.513</v>
      </c>
      <c r="AA104" s="9">
        <v>1.63</v>
      </c>
      <c r="AB104" s="9">
        <v>9.4190000000000005</v>
      </c>
      <c r="AC104" s="9">
        <v>3.855</v>
      </c>
      <c r="AD104" s="9"/>
      <c r="AE104" s="9"/>
      <c r="AF104" s="9"/>
      <c r="AG104" s="9"/>
      <c r="AH104" s="9"/>
      <c r="AI104" s="50"/>
      <c r="AJ104" s="50"/>
      <c r="AK104" s="50"/>
      <c r="AL104" s="50"/>
      <c r="AM104" s="50"/>
      <c r="AN104" s="50"/>
      <c r="AO104" s="50"/>
      <c r="AP104" s="50"/>
      <c r="AQ104" s="49"/>
      <c r="AR104" s="49"/>
      <c r="AS104" s="49"/>
      <c r="AT104" s="49"/>
      <c r="AU104" s="49"/>
      <c r="AV104" s="49"/>
      <c r="AW104" s="49"/>
      <c r="AX104" s="49"/>
      <c r="AY104" s="49"/>
      <c r="AZ104" s="49"/>
      <c r="BA104" s="49"/>
    </row>
    <row r="105" spans="1:53" ht="15.75" x14ac:dyDescent="0.25">
      <c r="A105" s="8" t="s">
        <v>165</v>
      </c>
      <c r="B105" s="11">
        <v>85.5</v>
      </c>
      <c r="C105" s="14">
        <f t="shared" si="1"/>
        <v>140.15800000000019</v>
      </c>
      <c r="D105" s="12"/>
      <c r="E105" s="12">
        <v>2.0203519463539124</v>
      </c>
      <c r="F105" s="12" t="s">
        <v>30</v>
      </c>
      <c r="G105" s="12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50"/>
      <c r="AJ105" s="50"/>
      <c r="AK105" s="50"/>
      <c r="AL105" s="50"/>
      <c r="AM105" s="50"/>
      <c r="AN105" s="50"/>
      <c r="AO105" s="50"/>
      <c r="AP105" s="50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</row>
    <row r="106" spans="1:53" ht="15.75" x14ac:dyDescent="0.25">
      <c r="A106" s="8" t="s">
        <v>75</v>
      </c>
      <c r="B106" s="11">
        <v>86.5</v>
      </c>
      <c r="C106" s="14">
        <f t="shared" si="1"/>
        <v>141.55800000000019</v>
      </c>
      <c r="D106" s="12"/>
      <c r="E106" s="12">
        <v>2.2169618606567383</v>
      </c>
      <c r="F106" s="12" t="s">
        <v>29</v>
      </c>
      <c r="G106" s="12"/>
      <c r="H106" s="9">
        <v>20.564</v>
      </c>
      <c r="I106" s="9">
        <v>181.511</v>
      </c>
      <c r="J106" s="9">
        <v>1.9470000000000001</v>
      </c>
      <c r="K106" s="9">
        <v>6.1849999999999996</v>
      </c>
      <c r="L106" s="9">
        <v>419.90300000000002</v>
      </c>
      <c r="M106" s="9">
        <v>19.273</v>
      </c>
      <c r="N106" s="9">
        <v>1214.6389999999999</v>
      </c>
      <c r="O106" s="9">
        <v>588.75099999999998</v>
      </c>
      <c r="P106" s="9">
        <v>3139.0169999999998</v>
      </c>
      <c r="Q106" s="9">
        <v>67.349000000000004</v>
      </c>
      <c r="R106" s="9">
        <v>20.213000000000001</v>
      </c>
      <c r="S106" s="9">
        <v>14.14</v>
      </c>
      <c r="T106" s="9">
        <v>14.506</v>
      </c>
      <c r="U106" s="9">
        <v>68.195999999999998</v>
      </c>
      <c r="V106" s="9">
        <v>192.94900000000001</v>
      </c>
      <c r="W106" s="9">
        <v>70.759</v>
      </c>
      <c r="X106" s="9">
        <v>76.518000000000001</v>
      </c>
      <c r="Y106" s="9">
        <v>48.814</v>
      </c>
      <c r="Z106" s="9">
        <v>14.308</v>
      </c>
      <c r="AA106" s="9">
        <v>1.4330000000000001</v>
      </c>
      <c r="AB106" s="9">
        <v>11.282</v>
      </c>
      <c r="AC106" s="9">
        <v>3.4529999999999998</v>
      </c>
      <c r="AD106" s="9"/>
      <c r="AE106" s="9"/>
      <c r="AF106" s="9"/>
      <c r="AG106" s="9"/>
      <c r="AH106" s="9"/>
      <c r="AI106" s="50"/>
      <c r="AJ106" s="50"/>
      <c r="AK106" s="50"/>
      <c r="AL106" s="50"/>
      <c r="AM106" s="50"/>
      <c r="AN106" s="50"/>
      <c r="AO106" s="50"/>
      <c r="AP106" s="50"/>
      <c r="AQ106" s="49"/>
      <c r="AR106" s="49"/>
      <c r="AS106" s="49"/>
      <c r="AT106" s="49"/>
      <c r="AU106" s="49"/>
      <c r="AV106" s="49"/>
      <c r="AW106" s="49"/>
      <c r="AX106" s="49"/>
      <c r="AY106" s="49"/>
      <c r="AZ106" s="49"/>
      <c r="BA106" s="49"/>
    </row>
    <row r="107" spans="1:53" ht="15.75" x14ac:dyDescent="0.25">
      <c r="A107" s="8" t="s">
        <v>76</v>
      </c>
      <c r="B107" s="11">
        <v>87.5</v>
      </c>
      <c r="C107" s="14">
        <f t="shared" si="1"/>
        <v>142.9580000000002</v>
      </c>
      <c r="D107" s="12"/>
      <c r="E107" s="12">
        <v>3.3524003823598227</v>
      </c>
      <c r="F107" s="12" t="s">
        <v>29</v>
      </c>
      <c r="G107" s="12"/>
      <c r="H107" s="9">
        <v>19.186</v>
      </c>
      <c r="I107" s="9">
        <v>179.14699999999999</v>
      </c>
      <c r="J107" s="9">
        <v>1.944</v>
      </c>
      <c r="K107" s="9">
        <v>5.8</v>
      </c>
      <c r="L107" s="9">
        <v>418.36599999999999</v>
      </c>
      <c r="M107" s="9">
        <v>19.329999999999998</v>
      </c>
      <c r="N107" s="9">
        <v>1203.01</v>
      </c>
      <c r="O107" s="9">
        <v>566.16600000000005</v>
      </c>
      <c r="P107" s="9">
        <v>3052.8829999999998</v>
      </c>
      <c r="Q107" s="9">
        <v>63.764000000000003</v>
      </c>
      <c r="R107" s="9">
        <v>18.896000000000001</v>
      </c>
      <c r="S107" s="9">
        <v>13.736000000000001</v>
      </c>
      <c r="T107" s="9">
        <v>13.345000000000001</v>
      </c>
      <c r="U107" s="9">
        <v>60.58</v>
      </c>
      <c r="V107" s="9">
        <v>140.25399999999999</v>
      </c>
      <c r="W107" s="9">
        <v>51.241999999999997</v>
      </c>
      <c r="X107" s="9">
        <v>53.890999999999998</v>
      </c>
      <c r="Y107" s="9">
        <v>35.487000000000002</v>
      </c>
      <c r="Z107" s="9">
        <v>10.981999999999999</v>
      </c>
      <c r="AA107" s="9">
        <v>0.98799999999999999</v>
      </c>
      <c r="AB107" s="9">
        <v>6.8639999999999999</v>
      </c>
      <c r="AC107" s="9">
        <v>2.383</v>
      </c>
      <c r="AD107" s="9"/>
      <c r="AE107" s="9"/>
      <c r="AF107" s="9"/>
      <c r="AG107" s="9"/>
      <c r="AH107" s="9"/>
      <c r="AI107" s="50"/>
      <c r="AJ107" s="50"/>
      <c r="AK107" s="50"/>
      <c r="AL107" s="50"/>
      <c r="AM107" s="50"/>
      <c r="AN107" s="50"/>
      <c r="AO107" s="50"/>
      <c r="AP107" s="50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A107" s="49"/>
    </row>
    <row r="108" spans="1:53" ht="15.75" x14ac:dyDescent="0.25">
      <c r="A108" s="8" t="s">
        <v>77</v>
      </c>
      <c r="B108" s="11">
        <v>88.5</v>
      </c>
      <c r="C108" s="14">
        <f t="shared" si="1"/>
        <v>144.3580000000002</v>
      </c>
      <c r="D108" s="12"/>
      <c r="E108" s="12">
        <v>2.4149779081344604</v>
      </c>
      <c r="F108" s="12" t="s">
        <v>29</v>
      </c>
      <c r="G108" s="12"/>
      <c r="H108" s="9">
        <v>20.882999999999999</v>
      </c>
      <c r="I108" s="9">
        <v>172.75299999999999</v>
      </c>
      <c r="J108" s="9">
        <v>2.1789999999999998</v>
      </c>
      <c r="K108" s="9">
        <v>5.7359999999999998</v>
      </c>
      <c r="L108" s="9">
        <v>446.50400000000002</v>
      </c>
      <c r="M108" s="9">
        <v>21.283999999999999</v>
      </c>
      <c r="N108" s="9">
        <v>1296.577</v>
      </c>
      <c r="O108" s="9">
        <v>593.91600000000005</v>
      </c>
      <c r="P108" s="9">
        <v>3402.3719999999998</v>
      </c>
      <c r="Q108" s="9">
        <v>71.472999999999999</v>
      </c>
      <c r="R108" s="9">
        <v>22.312000000000001</v>
      </c>
      <c r="S108" s="9">
        <v>14.489000000000001</v>
      </c>
      <c r="T108" s="9">
        <v>14.999000000000001</v>
      </c>
      <c r="U108" s="9">
        <v>76.608999999999995</v>
      </c>
      <c r="V108" s="9">
        <v>260.38299999999998</v>
      </c>
      <c r="W108" s="9">
        <v>87.631</v>
      </c>
      <c r="X108" s="9">
        <v>93.98</v>
      </c>
      <c r="Y108" s="9">
        <v>69.105999999999995</v>
      </c>
      <c r="Z108" s="9">
        <v>16.227</v>
      </c>
      <c r="AA108" s="9">
        <v>1.6439999999999999</v>
      </c>
      <c r="AB108" s="9">
        <v>14.3</v>
      </c>
      <c r="AC108" s="9">
        <v>4.09</v>
      </c>
      <c r="AD108" s="9"/>
      <c r="AE108" s="9"/>
      <c r="AF108" s="9"/>
      <c r="AG108" s="9"/>
      <c r="AH108" s="9"/>
      <c r="AI108" s="50"/>
      <c r="AJ108" s="50"/>
      <c r="AK108" s="50"/>
      <c r="AL108" s="50"/>
      <c r="AM108" s="50"/>
      <c r="AN108" s="50"/>
      <c r="AO108" s="50"/>
      <c r="AP108" s="50"/>
      <c r="AQ108" s="49"/>
      <c r="AR108" s="49"/>
      <c r="AS108" s="49"/>
      <c r="AT108" s="49"/>
      <c r="AU108" s="49"/>
      <c r="AV108" s="49"/>
      <c r="AW108" s="49"/>
      <c r="AX108" s="49"/>
      <c r="AY108" s="49"/>
      <c r="AZ108" s="49"/>
      <c r="BA108" s="49"/>
    </row>
    <row r="109" spans="1:53" ht="15.75" x14ac:dyDescent="0.25">
      <c r="A109" s="8" t="s">
        <v>78</v>
      </c>
      <c r="B109" s="11">
        <v>89.5</v>
      </c>
      <c r="C109" s="14">
        <f t="shared" si="1"/>
        <v>145.75800000000021</v>
      </c>
      <c r="D109" s="12"/>
      <c r="E109" s="12">
        <v>1.7368927597999573</v>
      </c>
      <c r="F109" s="12" t="s">
        <v>29</v>
      </c>
      <c r="G109" s="11"/>
      <c r="H109" s="9">
        <v>21.675000000000001</v>
      </c>
      <c r="I109" s="9">
        <v>191.6</v>
      </c>
      <c r="J109" s="9">
        <v>1.754</v>
      </c>
      <c r="K109" s="9">
        <v>5.56</v>
      </c>
      <c r="L109" s="9">
        <v>398.73</v>
      </c>
      <c r="M109" s="9">
        <v>15.821</v>
      </c>
      <c r="N109" s="9">
        <v>1230.4010000000001</v>
      </c>
      <c r="O109" s="9">
        <v>651.69399999999996</v>
      </c>
      <c r="P109" s="9">
        <v>3005.46</v>
      </c>
      <c r="Q109" s="9">
        <v>78.016999999999996</v>
      </c>
      <c r="R109" s="9">
        <v>18.213999999999999</v>
      </c>
      <c r="S109" s="9">
        <v>14.010999999999999</v>
      </c>
      <c r="T109" s="9">
        <v>13.423</v>
      </c>
      <c r="U109" s="9">
        <v>64.653999999999996</v>
      </c>
      <c r="V109" s="9">
        <v>243.58799999999999</v>
      </c>
      <c r="W109" s="9">
        <v>89.174999999999997</v>
      </c>
      <c r="X109" s="9">
        <v>87.912999999999997</v>
      </c>
      <c r="Y109" s="9">
        <v>68.435000000000002</v>
      </c>
      <c r="Z109" s="9">
        <v>15.122</v>
      </c>
      <c r="AA109" s="9">
        <v>1.48</v>
      </c>
      <c r="AB109" s="9">
        <v>14.653</v>
      </c>
      <c r="AC109" s="9">
        <v>3.698</v>
      </c>
      <c r="AD109" s="9"/>
      <c r="AE109" s="9"/>
      <c r="AF109" s="9"/>
      <c r="AG109" s="9"/>
      <c r="AH109" s="9"/>
      <c r="AI109" s="50"/>
      <c r="AJ109" s="50"/>
      <c r="AK109" s="50"/>
      <c r="AL109" s="50"/>
      <c r="AM109" s="50"/>
      <c r="AN109" s="50"/>
      <c r="AO109" s="50"/>
      <c r="AP109" s="50"/>
      <c r="AQ109" s="49"/>
      <c r="AR109" s="49"/>
      <c r="AS109" s="49"/>
      <c r="AT109" s="49"/>
      <c r="AU109" s="49"/>
      <c r="AV109" s="49"/>
      <c r="AW109" s="49"/>
      <c r="AX109" s="49"/>
      <c r="AY109" s="49"/>
      <c r="AZ109" s="49"/>
      <c r="BA109" s="49"/>
    </row>
    <row r="110" spans="1:53" ht="15.75" x14ac:dyDescent="0.25">
      <c r="A110" s="8" t="s">
        <v>79</v>
      </c>
      <c r="B110" s="11">
        <v>90.5</v>
      </c>
      <c r="C110" s="14">
        <f t="shared" si="1"/>
        <v>147.15800000000021</v>
      </c>
      <c r="D110" s="12"/>
      <c r="E110" s="12">
        <v>1.0048961192369461</v>
      </c>
      <c r="F110" s="12" t="s">
        <v>30</v>
      </c>
      <c r="G110" s="11"/>
      <c r="H110" s="9">
        <v>19.696999999999999</v>
      </c>
      <c r="I110" s="9">
        <v>185.44</v>
      </c>
      <c r="J110" s="9">
        <v>2.1440000000000001</v>
      </c>
      <c r="K110" s="9">
        <v>6.5149999999999997</v>
      </c>
      <c r="L110" s="9">
        <v>355.827</v>
      </c>
      <c r="M110" s="9">
        <v>16.898</v>
      </c>
      <c r="N110" s="9">
        <v>1150.7929999999999</v>
      </c>
      <c r="O110" s="9">
        <v>620.36</v>
      </c>
      <c r="P110" s="9">
        <v>2753.2190000000001</v>
      </c>
      <c r="Q110" s="9">
        <v>73.054000000000002</v>
      </c>
      <c r="R110" s="9">
        <v>17.417000000000002</v>
      </c>
      <c r="S110" s="9">
        <v>11.907999999999999</v>
      </c>
      <c r="T110" s="9">
        <v>14.057</v>
      </c>
      <c r="U110" s="9">
        <v>61.225000000000001</v>
      </c>
      <c r="V110" s="9">
        <v>88.722999999999999</v>
      </c>
      <c r="W110" s="9">
        <v>46.133000000000003</v>
      </c>
      <c r="X110" s="9">
        <v>48.514000000000003</v>
      </c>
      <c r="Y110" s="9">
        <v>27.702999999999999</v>
      </c>
      <c r="Z110" s="9">
        <v>10.247</v>
      </c>
      <c r="AA110" s="9">
        <v>1.022</v>
      </c>
      <c r="AB110" s="9">
        <v>6.0179999999999998</v>
      </c>
      <c r="AC110" s="9">
        <v>2.6419999999999999</v>
      </c>
      <c r="AD110" s="9"/>
      <c r="AE110" s="9"/>
      <c r="AF110" s="9"/>
      <c r="AG110" s="9"/>
      <c r="AH110" s="9"/>
      <c r="AI110" s="50"/>
      <c r="AJ110" s="50"/>
      <c r="AK110" s="50"/>
      <c r="AL110" s="50"/>
      <c r="AM110" s="50"/>
      <c r="AN110" s="50"/>
      <c r="AO110" s="50"/>
      <c r="AP110" s="50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</row>
    <row r="111" spans="1:53" ht="15.75" x14ac:dyDescent="0.25">
      <c r="A111" s="8" t="s">
        <v>80</v>
      </c>
      <c r="B111" s="11">
        <v>91.5</v>
      </c>
      <c r="C111" s="14">
        <f t="shared" si="1"/>
        <v>148.55800000000022</v>
      </c>
      <c r="D111" s="12"/>
      <c r="E111" s="12">
        <v>0.73807990550994873</v>
      </c>
      <c r="F111" s="12" t="s">
        <v>29</v>
      </c>
      <c r="G111" s="11"/>
      <c r="H111" s="9">
        <v>21.629000000000001</v>
      </c>
      <c r="I111" s="9">
        <v>189.88900000000001</v>
      </c>
      <c r="J111" s="9">
        <v>2.2879999999999998</v>
      </c>
      <c r="K111" s="9">
        <v>7.6820000000000004</v>
      </c>
      <c r="L111" s="9">
        <v>404.38799999999998</v>
      </c>
      <c r="M111" s="9">
        <v>21.579000000000001</v>
      </c>
      <c r="N111" s="9">
        <v>1248.424</v>
      </c>
      <c r="O111" s="9">
        <v>700.03</v>
      </c>
      <c r="P111" s="9">
        <v>3312.0509999999999</v>
      </c>
      <c r="Q111" s="9">
        <v>95.757000000000005</v>
      </c>
      <c r="R111" s="9">
        <v>19.603999999999999</v>
      </c>
      <c r="S111" s="9">
        <v>14.351000000000001</v>
      </c>
      <c r="T111" s="9">
        <v>20.611999999999998</v>
      </c>
      <c r="U111" s="9">
        <v>97.902000000000001</v>
      </c>
      <c r="V111" s="9">
        <v>169.73599999999999</v>
      </c>
      <c r="W111" s="9">
        <v>81.564999999999998</v>
      </c>
      <c r="X111" s="9">
        <v>88.191999999999993</v>
      </c>
      <c r="Y111" s="9">
        <v>57.578000000000003</v>
      </c>
      <c r="Z111" s="9">
        <v>19.719000000000001</v>
      </c>
      <c r="AA111" s="9">
        <v>1.8680000000000001</v>
      </c>
      <c r="AB111" s="9">
        <v>12.564</v>
      </c>
      <c r="AC111" s="9">
        <v>4.4379999999999997</v>
      </c>
      <c r="AD111" s="9"/>
      <c r="AE111" s="9"/>
      <c r="AF111" s="9"/>
      <c r="AG111" s="9"/>
      <c r="AH111" s="9"/>
      <c r="AI111" s="50"/>
      <c r="AJ111" s="50"/>
      <c r="AK111" s="50"/>
      <c r="AL111" s="50"/>
      <c r="AM111" s="50"/>
      <c r="AN111" s="50"/>
      <c r="AO111" s="50"/>
      <c r="AP111" s="50"/>
      <c r="AQ111" s="49"/>
      <c r="AR111" s="49"/>
      <c r="AS111" s="49"/>
      <c r="AT111" s="49"/>
      <c r="AU111" s="49"/>
      <c r="AV111" s="49"/>
      <c r="AW111" s="49"/>
      <c r="AX111" s="49"/>
      <c r="AY111" s="49"/>
      <c r="AZ111" s="49"/>
      <c r="BA111" s="49"/>
    </row>
    <row r="112" spans="1:53" ht="15.75" x14ac:dyDescent="0.25">
      <c r="A112" s="8" t="s">
        <v>81</v>
      </c>
      <c r="B112" s="11">
        <v>92.5</v>
      </c>
      <c r="C112" s="14">
        <f t="shared" si="1"/>
        <v>149.95800000000023</v>
      </c>
      <c r="D112" s="12"/>
      <c r="E112" s="12">
        <v>1.4010326067606609</v>
      </c>
      <c r="F112" s="12" t="s">
        <v>29</v>
      </c>
      <c r="G112" s="11"/>
      <c r="H112" s="9">
        <v>22.358000000000001</v>
      </c>
      <c r="I112" s="9">
        <v>177.113</v>
      </c>
      <c r="J112" s="9">
        <v>2.2029999999999998</v>
      </c>
      <c r="K112" s="9">
        <v>6.7960000000000003</v>
      </c>
      <c r="L112" s="9">
        <v>478.19099999999997</v>
      </c>
      <c r="M112" s="9">
        <v>22.280999999999999</v>
      </c>
      <c r="N112" s="9">
        <v>1322.23</v>
      </c>
      <c r="O112" s="9">
        <v>678.95600000000002</v>
      </c>
      <c r="P112" s="9">
        <v>3784.6460000000002</v>
      </c>
      <c r="Q112" s="9">
        <v>90.141999999999996</v>
      </c>
      <c r="R112" s="9">
        <v>23.457000000000001</v>
      </c>
      <c r="S112" s="9">
        <v>16.706</v>
      </c>
      <c r="T112" s="9">
        <v>16.126000000000001</v>
      </c>
      <c r="U112" s="9">
        <v>76.284000000000006</v>
      </c>
      <c r="V112" s="9">
        <v>173.37299999999999</v>
      </c>
      <c r="W112" s="9">
        <v>64.97</v>
      </c>
      <c r="X112" s="9">
        <v>75.751000000000005</v>
      </c>
      <c r="Y112" s="9">
        <v>45.645000000000003</v>
      </c>
      <c r="Z112" s="9">
        <v>15.948</v>
      </c>
      <c r="AA112" s="9">
        <v>1.653</v>
      </c>
      <c r="AB112" s="9">
        <v>10.528</v>
      </c>
      <c r="AC112" s="9">
        <v>3.3479999999999999</v>
      </c>
      <c r="AD112" s="9"/>
      <c r="AE112" s="9"/>
      <c r="AF112" s="9"/>
      <c r="AG112" s="9"/>
      <c r="AH112" s="9"/>
      <c r="AI112" s="50"/>
      <c r="AJ112" s="50"/>
      <c r="AK112" s="50"/>
      <c r="AL112" s="50"/>
      <c r="AM112" s="50"/>
      <c r="AN112" s="50"/>
      <c r="AO112" s="50"/>
      <c r="AP112" s="50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</row>
    <row r="113" spans="1:53" ht="15.75" x14ac:dyDescent="0.25">
      <c r="A113" s="8" t="s">
        <v>82</v>
      </c>
      <c r="B113" s="11">
        <v>93.5</v>
      </c>
      <c r="C113" s="14">
        <f t="shared" si="1"/>
        <v>151.35800000000023</v>
      </c>
      <c r="D113" s="12"/>
      <c r="E113" s="12">
        <v>2.2387732267379761</v>
      </c>
      <c r="F113" s="12" t="s">
        <v>29</v>
      </c>
      <c r="G113" s="11"/>
      <c r="H113" s="9">
        <v>20.376000000000001</v>
      </c>
      <c r="I113" s="9">
        <v>172.941</v>
      </c>
      <c r="J113" s="9">
        <v>2.4039999999999999</v>
      </c>
      <c r="K113" s="9">
        <v>7.6550000000000002</v>
      </c>
      <c r="L113" s="9">
        <v>459.19799999999998</v>
      </c>
      <c r="M113" s="9">
        <v>23.448</v>
      </c>
      <c r="N113" s="9">
        <v>1264.5170000000001</v>
      </c>
      <c r="O113" s="9">
        <v>600.64099999999996</v>
      </c>
      <c r="P113" s="9">
        <v>3375.489</v>
      </c>
      <c r="Q113" s="9">
        <v>83.186000000000007</v>
      </c>
      <c r="R113" s="9">
        <v>21.959</v>
      </c>
      <c r="S113" s="9">
        <v>14.693</v>
      </c>
      <c r="T113" s="9">
        <v>15.308999999999999</v>
      </c>
      <c r="U113" s="9">
        <v>79.608999999999995</v>
      </c>
      <c r="V113" s="9">
        <v>270.24099999999999</v>
      </c>
      <c r="W113" s="9">
        <v>84.941000000000003</v>
      </c>
      <c r="X113" s="9">
        <v>87.322999999999993</v>
      </c>
      <c r="Y113" s="9">
        <v>69.287000000000006</v>
      </c>
      <c r="Z113" s="9">
        <v>17.157</v>
      </c>
      <c r="AA113" s="9">
        <v>1.8160000000000001</v>
      </c>
      <c r="AB113" s="9">
        <v>14.475</v>
      </c>
      <c r="AC113" s="9">
        <v>4.5730000000000004</v>
      </c>
      <c r="AD113" s="9"/>
      <c r="AE113" s="9"/>
      <c r="AF113" s="9"/>
      <c r="AG113" s="9"/>
      <c r="AH113" s="9"/>
      <c r="AI113" s="50"/>
      <c r="AJ113" s="50"/>
      <c r="AK113" s="50"/>
      <c r="AL113" s="50"/>
      <c r="AM113" s="50"/>
      <c r="AN113" s="50"/>
      <c r="AO113" s="50"/>
      <c r="AP113" s="50"/>
      <c r="AQ113" s="49"/>
      <c r="AR113" s="49"/>
      <c r="AS113" s="49"/>
      <c r="AT113" s="49"/>
      <c r="AU113" s="49"/>
      <c r="AV113" s="49"/>
      <c r="AW113" s="49"/>
      <c r="AX113" s="49"/>
      <c r="AY113" s="49"/>
      <c r="AZ113" s="49"/>
      <c r="BA113" s="49"/>
    </row>
    <row r="114" spans="1:53" ht="15.75" x14ac:dyDescent="0.25">
      <c r="A114" s="8" t="s">
        <v>83</v>
      </c>
      <c r="B114" s="11">
        <v>94.5</v>
      </c>
      <c r="C114" s="14">
        <f t="shared" si="1"/>
        <v>152.75800000000024</v>
      </c>
      <c r="D114" s="12"/>
      <c r="E114" s="12">
        <v>2.0514782667160034</v>
      </c>
      <c r="F114" s="12" t="s">
        <v>30</v>
      </c>
      <c r="G114" s="11"/>
      <c r="H114" s="9">
        <v>19.238</v>
      </c>
      <c r="I114" s="9">
        <v>204.10300000000001</v>
      </c>
      <c r="J114" s="9">
        <v>2.06</v>
      </c>
      <c r="K114" s="9">
        <v>6.4770000000000003</v>
      </c>
      <c r="L114" s="9">
        <v>380.18700000000001</v>
      </c>
      <c r="M114" s="9">
        <v>18.475000000000001</v>
      </c>
      <c r="N114" s="9">
        <v>1162.817</v>
      </c>
      <c r="O114" s="9">
        <v>552.87699999999995</v>
      </c>
      <c r="P114" s="9">
        <v>2704.3139999999999</v>
      </c>
      <c r="Q114" s="9">
        <v>61.55</v>
      </c>
      <c r="R114" s="9">
        <v>18.146999999999998</v>
      </c>
      <c r="S114" s="9">
        <v>13.172000000000001</v>
      </c>
      <c r="T114" s="9">
        <v>11.622</v>
      </c>
      <c r="U114" s="9">
        <v>60.124000000000002</v>
      </c>
      <c r="V114" s="9">
        <v>236.31200000000001</v>
      </c>
      <c r="W114" s="9">
        <v>84.424000000000007</v>
      </c>
      <c r="X114" s="9">
        <v>79.233000000000004</v>
      </c>
      <c r="Y114" s="9">
        <v>61.997999999999998</v>
      </c>
      <c r="Z114" s="9">
        <v>14.367000000000001</v>
      </c>
      <c r="AA114" s="9">
        <v>1.4630000000000001</v>
      </c>
      <c r="AB114" s="9">
        <v>13.673999999999999</v>
      </c>
      <c r="AC114" s="9">
        <v>4.1449999999999996</v>
      </c>
      <c r="AD114" s="9"/>
      <c r="AE114" s="9"/>
      <c r="AF114" s="9"/>
      <c r="AG114" s="9"/>
      <c r="AH114" s="9"/>
      <c r="AI114" s="50"/>
      <c r="AJ114" s="50"/>
      <c r="AK114" s="50"/>
      <c r="AL114" s="50"/>
      <c r="AM114" s="50"/>
      <c r="AN114" s="50"/>
      <c r="AO114" s="50"/>
      <c r="AP114" s="50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9"/>
    </row>
    <row r="115" spans="1:53" ht="15.75" x14ac:dyDescent="0.25">
      <c r="A115" s="8" t="s">
        <v>84</v>
      </c>
      <c r="B115" s="11">
        <v>95.5</v>
      </c>
      <c r="C115" s="14">
        <f t="shared" si="1"/>
        <v>154.15800000000024</v>
      </c>
      <c r="D115" s="12"/>
      <c r="E115" s="12">
        <v>1.6569450497627258</v>
      </c>
      <c r="F115" s="12" t="s">
        <v>29</v>
      </c>
      <c r="G115" s="11"/>
      <c r="H115" s="9">
        <v>18.317</v>
      </c>
      <c r="I115" s="9">
        <v>172.47800000000001</v>
      </c>
      <c r="J115" s="9">
        <v>1.651</v>
      </c>
      <c r="K115" s="9">
        <v>5.8029999999999999</v>
      </c>
      <c r="L115" s="9">
        <v>387.54500000000002</v>
      </c>
      <c r="M115" s="9">
        <v>22.306000000000001</v>
      </c>
      <c r="N115" s="9">
        <v>1148.748</v>
      </c>
      <c r="O115" s="9">
        <v>539.25800000000004</v>
      </c>
      <c r="P115" s="9">
        <v>2943.3339999999998</v>
      </c>
      <c r="Q115" s="9">
        <v>65.331999999999994</v>
      </c>
      <c r="R115" s="9">
        <v>18.323</v>
      </c>
      <c r="S115" s="9">
        <v>12.87</v>
      </c>
      <c r="T115" s="9">
        <v>11.526999999999999</v>
      </c>
      <c r="U115" s="9">
        <v>52.143000000000001</v>
      </c>
      <c r="V115" s="9">
        <v>122.824</v>
      </c>
      <c r="W115" s="9">
        <v>48.031999999999996</v>
      </c>
      <c r="X115" s="9">
        <v>49.393999999999998</v>
      </c>
      <c r="Y115" s="9">
        <v>28.582999999999998</v>
      </c>
      <c r="Z115" s="9">
        <v>10.510999999999999</v>
      </c>
      <c r="AA115" s="9">
        <v>1.006</v>
      </c>
      <c r="AB115" s="9">
        <v>7.641</v>
      </c>
      <c r="AC115" s="9">
        <v>2.7320000000000002</v>
      </c>
      <c r="AD115" s="9"/>
      <c r="AE115" s="9"/>
      <c r="AF115" s="9"/>
      <c r="AG115" s="9"/>
      <c r="AH115" s="9"/>
      <c r="AI115" s="50"/>
      <c r="AJ115" s="50"/>
      <c r="AK115" s="50"/>
      <c r="AL115" s="50"/>
      <c r="AM115" s="50"/>
      <c r="AN115" s="50"/>
      <c r="AO115" s="50"/>
      <c r="AP115" s="50"/>
      <c r="AQ115" s="49"/>
      <c r="AR115" s="49"/>
      <c r="AS115" s="49"/>
      <c r="AT115" s="49"/>
      <c r="AU115" s="49"/>
      <c r="AV115" s="49"/>
      <c r="AW115" s="49"/>
      <c r="AX115" s="49"/>
      <c r="AY115" s="49"/>
      <c r="AZ115" s="49"/>
      <c r="BA115" s="49"/>
    </row>
    <row r="116" spans="1:53" ht="15.75" x14ac:dyDescent="0.25">
      <c r="A116" s="8" t="s">
        <v>85</v>
      </c>
      <c r="B116" s="11">
        <v>96.5</v>
      </c>
      <c r="C116" s="14">
        <f t="shared" si="1"/>
        <v>155.55800000000025</v>
      </c>
      <c r="D116" s="12"/>
      <c r="E116" s="12">
        <v>0.27285370230674744</v>
      </c>
      <c r="F116" s="12" t="s">
        <v>30</v>
      </c>
      <c r="G116" s="11"/>
      <c r="H116" s="9">
        <v>17.835000000000001</v>
      </c>
      <c r="I116" s="9">
        <v>231.70699999999999</v>
      </c>
      <c r="J116" s="9">
        <v>1.581</v>
      </c>
      <c r="K116" s="9">
        <v>5.6120000000000001</v>
      </c>
      <c r="L116" s="9">
        <v>267.96800000000002</v>
      </c>
      <c r="M116" s="9">
        <v>14.393000000000001</v>
      </c>
      <c r="N116" s="9">
        <v>1120.9749999999999</v>
      </c>
      <c r="O116" s="9">
        <v>490.06</v>
      </c>
      <c r="P116" s="9">
        <v>2123.8670000000002</v>
      </c>
      <c r="Q116" s="9">
        <v>53.383000000000003</v>
      </c>
      <c r="R116" s="9">
        <v>14.313000000000001</v>
      </c>
      <c r="S116" s="9">
        <v>11.824</v>
      </c>
      <c r="T116" s="9">
        <v>9.9789999999999992</v>
      </c>
      <c r="U116" s="9">
        <v>50.656999999999996</v>
      </c>
      <c r="V116" s="9">
        <v>116.566</v>
      </c>
      <c r="W116" s="9">
        <v>72.397999999999996</v>
      </c>
      <c r="X116" s="9">
        <v>87.372</v>
      </c>
      <c r="Y116" s="9">
        <v>62.563000000000002</v>
      </c>
      <c r="Z116" s="9">
        <v>11.760999999999999</v>
      </c>
      <c r="AA116" s="9">
        <v>1.0940000000000001</v>
      </c>
      <c r="AB116" s="9">
        <v>11.321</v>
      </c>
      <c r="AC116" s="9">
        <v>4.343</v>
      </c>
      <c r="AD116" s="9"/>
      <c r="AE116" s="9"/>
      <c r="AF116" s="9"/>
      <c r="AG116" s="9"/>
      <c r="AH116" s="9"/>
      <c r="AI116" s="50"/>
      <c r="AJ116" s="50"/>
      <c r="AK116" s="50"/>
      <c r="AL116" s="50"/>
      <c r="AM116" s="50"/>
      <c r="AN116" s="50"/>
      <c r="AO116" s="50"/>
      <c r="AP116" s="50"/>
      <c r="AQ116" s="49"/>
      <c r="AR116" s="49"/>
      <c r="AS116" s="49"/>
      <c r="AT116" s="49"/>
      <c r="AU116" s="49"/>
      <c r="AV116" s="49"/>
      <c r="AW116" s="49"/>
      <c r="AX116" s="49"/>
      <c r="AY116" s="49"/>
      <c r="AZ116" s="49"/>
      <c r="BA116" s="49"/>
    </row>
    <row r="117" spans="1:53" ht="15.75" x14ac:dyDescent="0.25">
      <c r="A117" s="8" t="s">
        <v>86</v>
      </c>
      <c r="B117" s="11">
        <v>97.5</v>
      </c>
      <c r="C117" s="14">
        <f t="shared" si="1"/>
        <v>156.95800000000025</v>
      </c>
      <c r="D117" s="12"/>
      <c r="E117" s="12">
        <v>0.20311389118432999</v>
      </c>
      <c r="F117" s="12" t="s">
        <v>29</v>
      </c>
      <c r="G117" s="11"/>
      <c r="H117" s="9">
        <v>18.841000000000001</v>
      </c>
      <c r="I117" s="9">
        <v>237.55799999999999</v>
      </c>
      <c r="J117" s="9">
        <v>1.5389999999999999</v>
      </c>
      <c r="K117" s="9">
        <v>5.0309999999999997</v>
      </c>
      <c r="L117" s="9">
        <v>269.74400000000003</v>
      </c>
      <c r="M117" s="9">
        <v>15.567</v>
      </c>
      <c r="N117" s="9">
        <v>1117.0709999999999</v>
      </c>
      <c r="O117" s="9">
        <v>464.09699999999998</v>
      </c>
      <c r="P117" s="9">
        <v>2138.9540000000002</v>
      </c>
      <c r="Q117" s="9">
        <v>48.792000000000002</v>
      </c>
      <c r="R117" s="9">
        <v>14.316000000000001</v>
      </c>
      <c r="S117" s="9">
        <v>10.544</v>
      </c>
      <c r="T117" s="9">
        <v>8.3119999999999994</v>
      </c>
      <c r="U117" s="9">
        <v>46.616</v>
      </c>
      <c r="V117" s="9">
        <v>119.074</v>
      </c>
      <c r="W117" s="9">
        <v>70.088999999999999</v>
      </c>
      <c r="X117" s="9">
        <v>83.694000000000003</v>
      </c>
      <c r="Y117" s="9">
        <v>57.893000000000001</v>
      </c>
      <c r="Z117" s="9">
        <v>12.285</v>
      </c>
      <c r="AA117" s="9">
        <v>1.04</v>
      </c>
      <c r="AB117" s="9">
        <v>12.824999999999999</v>
      </c>
      <c r="AC117" s="9">
        <v>5.0039999999999996</v>
      </c>
      <c r="AD117" s="9"/>
      <c r="AE117" s="9"/>
      <c r="AF117" s="9"/>
      <c r="AG117" s="9"/>
      <c r="AH117" s="9"/>
      <c r="AI117" s="50"/>
      <c r="AJ117" s="50"/>
      <c r="AK117" s="50"/>
      <c r="AL117" s="50"/>
      <c r="AM117" s="50"/>
      <c r="AN117" s="50"/>
      <c r="AO117" s="50"/>
      <c r="AP117" s="50"/>
      <c r="AQ117" s="49"/>
      <c r="AR117" s="49"/>
      <c r="AS117" s="49"/>
      <c r="AT117" s="49"/>
      <c r="AU117" s="49"/>
      <c r="AV117" s="49"/>
      <c r="AW117" s="49"/>
      <c r="AX117" s="49"/>
      <c r="AY117" s="49"/>
      <c r="AZ117" s="49"/>
      <c r="BA117" s="49"/>
    </row>
    <row r="118" spans="1:53" ht="15.75" x14ac:dyDescent="0.25">
      <c r="A118" s="8" t="s">
        <v>87</v>
      </c>
      <c r="B118" s="11">
        <v>98.5</v>
      </c>
      <c r="C118" s="14">
        <f t="shared" si="1"/>
        <v>158.35800000000026</v>
      </c>
      <c r="D118" s="12"/>
      <c r="E118" s="12">
        <v>0.25018053501844406</v>
      </c>
      <c r="F118" s="12" t="s">
        <v>30</v>
      </c>
      <c r="G118" s="11"/>
      <c r="H118" s="9">
        <v>18.593</v>
      </c>
      <c r="I118" s="9">
        <v>239.07900000000001</v>
      </c>
      <c r="J118" s="9">
        <v>1.74</v>
      </c>
      <c r="K118" s="9">
        <v>5.38</v>
      </c>
      <c r="L118" s="9">
        <v>255.41399999999999</v>
      </c>
      <c r="M118" s="9">
        <v>11.598000000000001</v>
      </c>
      <c r="N118" s="9">
        <v>1129.998</v>
      </c>
      <c r="O118" s="9">
        <v>500.762</v>
      </c>
      <c r="P118" s="9">
        <v>2060.7420000000002</v>
      </c>
      <c r="Q118" s="9">
        <v>51.95</v>
      </c>
      <c r="R118" s="9">
        <v>13.609</v>
      </c>
      <c r="S118" s="9">
        <v>12.143000000000001</v>
      </c>
      <c r="T118" s="9">
        <v>8.4649999999999999</v>
      </c>
      <c r="U118" s="9">
        <v>46.52</v>
      </c>
      <c r="V118" s="9">
        <v>97.332999999999998</v>
      </c>
      <c r="W118" s="9">
        <v>71.375</v>
      </c>
      <c r="X118" s="9">
        <v>84.644999999999996</v>
      </c>
      <c r="Y118" s="9">
        <v>58.64</v>
      </c>
      <c r="Z118" s="9">
        <v>13.74</v>
      </c>
      <c r="AA118" s="9">
        <v>1.099</v>
      </c>
      <c r="AB118" s="9">
        <v>11.651999999999999</v>
      </c>
      <c r="AC118" s="9">
        <v>4.3179999999999996</v>
      </c>
      <c r="AD118" s="9"/>
      <c r="AE118" s="9"/>
      <c r="AF118" s="9"/>
      <c r="AG118" s="9"/>
      <c r="AH118" s="9"/>
      <c r="AI118" s="50"/>
      <c r="AJ118" s="50"/>
      <c r="AK118" s="50"/>
      <c r="AL118" s="50"/>
      <c r="AM118" s="50"/>
      <c r="AN118" s="50"/>
      <c r="AO118" s="50"/>
      <c r="AP118" s="50"/>
      <c r="AQ118" s="49"/>
      <c r="AR118" s="49"/>
      <c r="AS118" s="49"/>
      <c r="AT118" s="49"/>
      <c r="AU118" s="49"/>
      <c r="AV118" s="49"/>
      <c r="AW118" s="49"/>
      <c r="AX118" s="49"/>
      <c r="AY118" s="49"/>
      <c r="AZ118" s="49"/>
      <c r="BA118" s="49"/>
    </row>
    <row r="119" spans="1:53" ht="15.75" x14ac:dyDescent="0.25">
      <c r="A119" s="8" t="s">
        <v>88</v>
      </c>
      <c r="B119" s="11">
        <v>99.5</v>
      </c>
      <c r="C119" s="14">
        <f t="shared" si="1"/>
        <v>159.75800000000027</v>
      </c>
      <c r="D119" s="12"/>
      <c r="E119" s="12"/>
      <c r="F119" s="12"/>
      <c r="G119" s="11"/>
      <c r="H119" s="9">
        <v>18.852</v>
      </c>
      <c r="I119" s="9">
        <v>241.084</v>
      </c>
      <c r="J119" s="9">
        <v>1.6970000000000001</v>
      </c>
      <c r="K119" s="9">
        <v>4.6449999999999996</v>
      </c>
      <c r="L119" s="9">
        <v>248.84200000000001</v>
      </c>
      <c r="M119" s="9">
        <v>16.623000000000001</v>
      </c>
      <c r="N119" s="9">
        <v>1200.0740000000001</v>
      </c>
      <c r="O119" s="9">
        <v>426.702</v>
      </c>
      <c r="P119" s="9">
        <v>2126.3270000000002</v>
      </c>
      <c r="Q119" s="9">
        <v>49.307000000000002</v>
      </c>
      <c r="R119" s="9">
        <v>14.359</v>
      </c>
      <c r="S119" s="9">
        <v>10.901999999999999</v>
      </c>
      <c r="T119" s="9">
        <v>8.5860000000000003</v>
      </c>
      <c r="U119" s="9">
        <v>47.826999999999998</v>
      </c>
      <c r="V119" s="9">
        <v>77.216999999999999</v>
      </c>
      <c r="W119" s="9">
        <v>63.710999999999999</v>
      </c>
      <c r="X119" s="9">
        <v>85.186000000000007</v>
      </c>
      <c r="Y119" s="9">
        <v>49.28</v>
      </c>
      <c r="Z119" s="9">
        <v>10.95</v>
      </c>
      <c r="AA119" s="9">
        <v>0.99399999999999999</v>
      </c>
      <c r="AB119" s="9">
        <v>9.5129999999999999</v>
      </c>
      <c r="AC119" s="9">
        <v>4.4260000000000002</v>
      </c>
      <c r="AD119" s="9"/>
      <c r="AE119" s="9"/>
      <c r="AF119" s="9"/>
      <c r="AG119" s="9"/>
      <c r="AH119" s="9"/>
      <c r="AI119" s="50"/>
      <c r="AJ119" s="50"/>
      <c r="AK119" s="50"/>
      <c r="AL119" s="50"/>
      <c r="AM119" s="50"/>
      <c r="AN119" s="50"/>
      <c r="AO119" s="50"/>
      <c r="AP119" s="50"/>
      <c r="AQ119" s="49"/>
      <c r="AR119" s="49"/>
      <c r="AS119" s="49"/>
      <c r="AT119" s="49"/>
      <c r="AU119" s="49"/>
      <c r="AV119" s="49"/>
      <c r="AW119" s="49"/>
      <c r="AX119" s="49"/>
      <c r="AY119" s="49"/>
      <c r="AZ119" s="49"/>
      <c r="BA119" s="49"/>
    </row>
    <row r="120" spans="1:53" ht="15.75" x14ac:dyDescent="0.25">
      <c r="A120" s="13"/>
      <c r="B120" s="12"/>
      <c r="C120" s="14"/>
      <c r="D120" s="12"/>
      <c r="E120" s="12"/>
      <c r="F120" s="12"/>
      <c r="G120" s="12"/>
      <c r="H120" s="3" t="s">
        <v>2</v>
      </c>
      <c r="I120" s="3" t="s">
        <v>3</v>
      </c>
      <c r="J120" s="3" t="s">
        <v>4</v>
      </c>
      <c r="K120" s="3" t="s">
        <v>6</v>
      </c>
      <c r="L120" s="3" t="s">
        <v>7</v>
      </c>
      <c r="M120" s="3" t="s">
        <v>8</v>
      </c>
      <c r="N120" s="3" t="s">
        <v>10</v>
      </c>
      <c r="O120" s="3" t="s">
        <v>11</v>
      </c>
      <c r="P120" s="3" t="s">
        <v>12</v>
      </c>
      <c r="Q120" s="3" t="s">
        <v>13</v>
      </c>
      <c r="R120" s="3" t="s">
        <v>9</v>
      </c>
      <c r="S120" s="3" t="s">
        <v>15</v>
      </c>
      <c r="T120" s="3" t="s">
        <v>16</v>
      </c>
      <c r="U120" s="3" t="s">
        <v>17</v>
      </c>
      <c r="V120" s="3" t="s">
        <v>18</v>
      </c>
      <c r="W120" s="3" t="s">
        <v>19</v>
      </c>
      <c r="X120" s="3" t="s">
        <v>20</v>
      </c>
      <c r="Y120" s="3" t="s">
        <v>21</v>
      </c>
      <c r="Z120" s="3" t="s">
        <v>22</v>
      </c>
      <c r="AA120" s="3" t="s">
        <v>23</v>
      </c>
      <c r="AB120" s="3" t="s">
        <v>24</v>
      </c>
      <c r="AC120" s="3" t="s">
        <v>25</v>
      </c>
      <c r="AD120" s="4"/>
      <c r="AE120" s="4"/>
      <c r="AF120" s="4"/>
      <c r="AG120" s="4"/>
      <c r="AH120" s="4"/>
      <c r="AI120" s="50"/>
      <c r="AJ120" s="50"/>
      <c r="AK120" s="50"/>
      <c r="AL120" s="50"/>
      <c r="AM120" s="50"/>
      <c r="AN120" s="50"/>
      <c r="AO120" s="50"/>
      <c r="AP120" s="50"/>
      <c r="AQ120" s="49"/>
      <c r="AR120" s="49"/>
      <c r="AS120" s="49"/>
      <c r="AT120" s="49"/>
      <c r="AU120" s="49"/>
      <c r="AV120" s="49"/>
      <c r="AW120" s="49"/>
      <c r="AX120" s="49"/>
      <c r="AY120" s="49"/>
      <c r="AZ120" s="49"/>
      <c r="BA120" s="49"/>
    </row>
    <row r="121" spans="1:53" ht="15.75" x14ac:dyDescent="0.25">
      <c r="A121" s="13"/>
      <c r="B121" s="12"/>
      <c r="C121" s="11"/>
      <c r="D121" s="11"/>
      <c r="E121" s="11"/>
      <c r="F121" s="11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26"/>
      <c r="AE121" s="26"/>
      <c r="AF121" s="26"/>
      <c r="AG121" s="26"/>
      <c r="AH121" s="26"/>
    </row>
    <row r="122" spans="1:53" ht="15.75" x14ac:dyDescent="0.25">
      <c r="A122" s="13"/>
      <c r="B122" s="12"/>
      <c r="C122" s="11"/>
      <c r="D122" s="11"/>
      <c r="E122" s="11"/>
      <c r="F122" s="11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26"/>
      <c r="AE122" s="26"/>
      <c r="AF122" s="26"/>
      <c r="AG122" s="26"/>
      <c r="AH122" s="26"/>
    </row>
  </sheetData>
  <phoneticPr fontId="4" type="noConversion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1"/>
  <sheetViews>
    <sheetView zoomScale="55" zoomScaleNormal="55" workbookViewId="0">
      <pane ySplit="1" topLeftCell="A2" activePane="bottomLeft" state="frozen"/>
      <selection pane="bottomLeft" activeCell="Z15" sqref="Z15"/>
    </sheetView>
  </sheetViews>
  <sheetFormatPr defaultColWidth="9.140625" defaultRowHeight="14.25" x14ac:dyDescent="0.2"/>
  <cols>
    <col min="1" max="1" width="14.85546875" style="27" customWidth="1"/>
    <col min="2" max="2" width="9.140625" style="33"/>
    <col min="3" max="3" width="9.140625" style="56"/>
    <col min="4" max="4" width="18.5703125" style="61" customWidth="1"/>
    <col min="5" max="5" width="13.42578125" style="60" customWidth="1"/>
    <col min="6" max="10" width="9.28515625" style="32" bestFit="1" customWidth="1"/>
    <col min="11" max="11" width="9.85546875" style="32" bestFit="1" customWidth="1"/>
    <col min="12" max="12" width="9.28515625" style="32" bestFit="1" customWidth="1"/>
    <col min="13" max="15" width="9.85546875" style="32" bestFit="1" customWidth="1"/>
    <col min="16" max="28" width="9.28515625" style="32" bestFit="1" customWidth="1"/>
    <col min="29" max="44" width="9.140625" style="27"/>
    <col min="45" max="45" width="9.28515625" style="32" bestFit="1" customWidth="1"/>
    <col min="46" max="16384" width="9.140625" style="27"/>
  </cols>
  <sheetData>
    <row r="1" spans="1:45" x14ac:dyDescent="0.2">
      <c r="A1" s="28" t="s">
        <v>161</v>
      </c>
      <c r="D1" s="58" t="s">
        <v>222</v>
      </c>
      <c r="E1" s="59"/>
      <c r="F1" s="32" t="s">
        <v>28</v>
      </c>
      <c r="G1" s="31" t="str">
        <f>'[1]Morava-Light'!F1</f>
        <v xml:space="preserve">Al    </v>
      </c>
      <c r="H1" s="31" t="str">
        <f>'[1]Morava-Light'!H1</f>
        <v xml:space="preserve">Si     </v>
      </c>
      <c r="I1" s="31" t="str">
        <f>'[1]Morava-Light'!J1</f>
        <v xml:space="preserve">P    </v>
      </c>
      <c r="J1" s="31" t="str">
        <f>'[1]Morava-Light'!N1</f>
        <v xml:space="preserve">S     </v>
      </c>
      <c r="K1" s="31" t="str">
        <f>'[1]Morava-Medium'!F1</f>
        <v xml:space="preserve">Ti     </v>
      </c>
      <c r="L1" s="31" t="str">
        <f>'[1]Morava-Medium'!H1</f>
        <v xml:space="preserve">V     </v>
      </c>
      <c r="M1" s="31" t="str">
        <f>'[1]Morava-Medium'!L1</f>
        <v xml:space="preserve">K       </v>
      </c>
      <c r="N1" s="31" t="str">
        <f>'[1]Morava-Medium'!N1</f>
        <v xml:space="preserve">Ca     </v>
      </c>
      <c r="O1" s="31" t="str">
        <f>'[1]Morava-Medium'!P1</f>
        <v xml:space="preserve">Fe      </v>
      </c>
      <c r="P1" s="31" t="str">
        <f>'[1]Morava-Medium'!R1</f>
        <v xml:space="preserve">Mn     </v>
      </c>
      <c r="Q1" s="31" t="str">
        <f>'[1]Morava-Heavy'!J1</f>
        <v xml:space="preserve">Cr    </v>
      </c>
      <c r="R1" s="31" t="str">
        <f>'[1]Morava-Heavy'!N1</f>
        <v xml:space="preserve">Ni    </v>
      </c>
      <c r="S1" s="31" t="str">
        <f>'[1]Morava-Heavy'!P1</f>
        <v xml:space="preserve">Cu    </v>
      </c>
      <c r="T1" s="31" t="str">
        <f>'[1]Morava-Heavy'!R1</f>
        <v xml:space="preserve">Zn     </v>
      </c>
      <c r="U1" s="31" t="str">
        <f>'[1]Morava-Heaviest'!F1</f>
        <v xml:space="preserve">Zr     </v>
      </c>
      <c r="V1" s="31" t="str">
        <f>'[1]Morava-Heaviest'!H1</f>
        <v xml:space="preserve">Sr    </v>
      </c>
      <c r="W1" s="31" t="str">
        <f>'[1]Morava-Heaviest'!J1</f>
        <v xml:space="preserve">Rb     </v>
      </c>
      <c r="X1" s="31" t="str">
        <f>'[1]Morava-Heaviest'!L1</f>
        <v xml:space="preserve">Y     </v>
      </c>
      <c r="Y1" s="31" t="str">
        <f>'[1]Morava-Heaviest'!Z1</f>
        <v xml:space="preserve">Pb    </v>
      </c>
      <c r="Z1" s="31" t="str">
        <f>'[1]Morava-Heaviest'!AB1</f>
        <v xml:space="preserve">As    </v>
      </c>
      <c r="AA1" s="31" t="str">
        <f>'[1]Morava-Heaviest'!AD1</f>
        <v xml:space="preserve">Nb    </v>
      </c>
      <c r="AB1" s="31" t="str">
        <f>'[1]Morava-Heaviest'!AF1</f>
        <v xml:space="preserve">U    </v>
      </c>
      <c r="AD1" s="31" t="s">
        <v>203</v>
      </c>
      <c r="AE1" s="31" t="s">
        <v>201</v>
      </c>
      <c r="AF1" s="31" t="s">
        <v>209</v>
      </c>
      <c r="AG1" s="31" t="s">
        <v>202</v>
      </c>
      <c r="AH1" s="31" t="s">
        <v>208</v>
      </c>
      <c r="AI1" s="31" t="s">
        <v>206</v>
      </c>
      <c r="AJ1" s="31" t="s">
        <v>204</v>
      </c>
      <c r="AK1" s="31" t="s">
        <v>173</v>
      </c>
      <c r="AL1" s="31" t="s">
        <v>172</v>
      </c>
      <c r="AM1" s="31" t="s">
        <v>175</v>
      </c>
      <c r="AN1" s="31" t="s">
        <v>176</v>
      </c>
      <c r="AO1" s="31" t="s">
        <v>177</v>
      </c>
      <c r="AP1" s="31" t="s">
        <v>181</v>
      </c>
      <c r="AQ1" s="31" t="s">
        <v>178</v>
      </c>
      <c r="AR1" s="31" t="s">
        <v>198</v>
      </c>
      <c r="AS1" s="32" t="s">
        <v>28</v>
      </c>
    </row>
    <row r="2" spans="1:45" ht="15.6" x14ac:dyDescent="0.35">
      <c r="A2" s="29" t="s">
        <v>89</v>
      </c>
      <c r="B2" s="54"/>
      <c r="C2" s="65" t="s">
        <v>224</v>
      </c>
      <c r="D2" s="62">
        <v>1.3599999999999222</v>
      </c>
      <c r="F2" s="34"/>
      <c r="G2" s="35">
        <v>20.225000000000001</v>
      </c>
      <c r="H2" s="35">
        <v>155.05099999999999</v>
      </c>
      <c r="I2" s="35">
        <v>1.9990000000000001</v>
      </c>
      <c r="J2" s="35">
        <v>6.3529999999999998</v>
      </c>
      <c r="K2" s="35">
        <v>483.26900000000001</v>
      </c>
      <c r="L2" s="35">
        <v>24.548999999999999</v>
      </c>
      <c r="M2" s="35">
        <v>1321.8119999999999</v>
      </c>
      <c r="N2" s="35">
        <v>567.85500000000002</v>
      </c>
      <c r="O2" s="35">
        <v>3797.01</v>
      </c>
      <c r="P2" s="35">
        <v>83.933000000000007</v>
      </c>
      <c r="Q2" s="35">
        <v>23.263999999999999</v>
      </c>
      <c r="R2" s="35">
        <v>15.577999999999999</v>
      </c>
      <c r="S2" s="35">
        <v>15.375</v>
      </c>
      <c r="T2" s="35">
        <v>70.304000000000002</v>
      </c>
      <c r="U2" s="35">
        <v>194.55600000000001</v>
      </c>
      <c r="V2" s="35">
        <v>80.102000000000004</v>
      </c>
      <c r="W2" s="35">
        <v>90.090999999999994</v>
      </c>
      <c r="X2" s="35">
        <v>58.845999999999997</v>
      </c>
      <c r="Y2" s="35">
        <v>15.537000000000001</v>
      </c>
      <c r="Z2" s="35">
        <v>1.5409999999999999</v>
      </c>
      <c r="AA2" s="35">
        <v>15.856999999999999</v>
      </c>
      <c r="AB2" s="35">
        <v>4.798</v>
      </c>
      <c r="AD2" s="27">
        <f>0.3957*G2-1.1743</f>
        <v>6.8287325000000001</v>
      </c>
      <c r="AE2" s="27">
        <f>0.1279*H2+6.4764</f>
        <v>26.307422899999999</v>
      </c>
      <c r="AF2" s="27">
        <f>0.1304*I2-0.0739</f>
        <v>0.18676960000000001</v>
      </c>
      <c r="AG2" s="27">
        <f>0.0008*K2+0.0242</f>
        <v>0.41081520000000005</v>
      </c>
      <c r="AH2" s="27">
        <f>0.0019*M2+0.0362</f>
        <v>2.5476427999999998</v>
      </c>
      <c r="AI2" s="27">
        <f>0.0007*N2+0.3818</f>
        <v>0.77929850000000001</v>
      </c>
      <c r="AJ2" s="27">
        <f>0.001*O2-0.4212</f>
        <v>3.3758100000000004</v>
      </c>
      <c r="AK2" s="27">
        <f>0.0008*P2-0.0065</f>
        <v>6.064640000000001E-2</v>
      </c>
      <c r="AL2" s="27">
        <f>6.0827*Q2-61.846</f>
        <v>79.661932799999988</v>
      </c>
      <c r="AM2" s="27">
        <f>5.9222*R2-46.9</f>
        <v>45.356031600000001</v>
      </c>
      <c r="AN2" s="27">
        <f>2.1024*S2+15.886</f>
        <v>48.210399999999993</v>
      </c>
      <c r="AO2" s="27">
        <f>2.1975*T2+36.661</f>
        <v>191.15403999999998</v>
      </c>
      <c r="AP2" s="27">
        <f>0.774*U2+85.873</f>
        <v>236.45934400000004</v>
      </c>
      <c r="AQ2" s="27">
        <f>0.9216*W2+50.067</f>
        <v>133.09486559999999</v>
      </c>
      <c r="AR2" s="27">
        <f>1.5776*Y2+25.473</f>
        <v>49.984171199999999</v>
      </c>
      <c r="AS2" s="34"/>
    </row>
    <row r="3" spans="1:45" ht="15.6" x14ac:dyDescent="0.35">
      <c r="A3" s="29" t="s">
        <v>92</v>
      </c>
      <c r="B3" s="54"/>
      <c r="C3" s="65" t="s">
        <v>224</v>
      </c>
      <c r="D3" s="62">
        <v>2.7299999999999223</v>
      </c>
      <c r="F3" s="34">
        <v>2.9660594463348389</v>
      </c>
      <c r="G3" s="35">
        <v>20.306999999999999</v>
      </c>
      <c r="H3" s="35">
        <v>150.125</v>
      </c>
      <c r="I3" s="35">
        <v>2.254</v>
      </c>
      <c r="J3" s="35">
        <v>5.133</v>
      </c>
      <c r="K3" s="35">
        <v>498.07400000000001</v>
      </c>
      <c r="L3" s="35">
        <v>24.204000000000001</v>
      </c>
      <c r="M3" s="35">
        <v>1329.53</v>
      </c>
      <c r="N3" s="35">
        <v>561.49</v>
      </c>
      <c r="O3" s="35">
        <v>3858.7069999999999</v>
      </c>
      <c r="P3" s="35">
        <v>83.718000000000004</v>
      </c>
      <c r="Q3" s="35">
        <v>23.434999999999999</v>
      </c>
      <c r="R3" s="35">
        <v>16.18</v>
      </c>
      <c r="S3" s="35">
        <v>16.716000000000001</v>
      </c>
      <c r="T3" s="35">
        <v>64.593999999999994</v>
      </c>
      <c r="U3" s="35">
        <v>181.81</v>
      </c>
      <c r="V3" s="35">
        <v>71.372</v>
      </c>
      <c r="W3" s="35">
        <v>81.691000000000003</v>
      </c>
      <c r="X3" s="35">
        <v>50.667999999999999</v>
      </c>
      <c r="Y3" s="35">
        <v>14.757</v>
      </c>
      <c r="Z3" s="35">
        <v>1.49</v>
      </c>
      <c r="AA3" s="35">
        <v>12.198</v>
      </c>
      <c r="AB3" s="35">
        <v>3.8010000000000002</v>
      </c>
      <c r="AD3" s="27">
        <f t="shared" ref="AD3:AD66" si="0">0.3957*G3-1.1743</f>
        <v>6.8611798999999989</v>
      </c>
      <c r="AE3" s="27">
        <f t="shared" ref="AE3:AE66" si="1">0.1279*H3+6.4764</f>
        <v>25.677387500000002</v>
      </c>
      <c r="AF3" s="27">
        <f t="shared" ref="AF3:AF66" si="2">0.1304*I3-0.0739</f>
        <v>0.22002159999999996</v>
      </c>
      <c r="AG3" s="27">
        <f t="shared" ref="AG3:AG66" si="3">0.0008*K3+0.0242</f>
        <v>0.42265920000000001</v>
      </c>
      <c r="AH3" s="27">
        <f t="shared" ref="AH3:AH66" si="4">0.0019*M3+0.0362</f>
        <v>2.5623070000000001</v>
      </c>
      <c r="AI3" s="27">
        <f t="shared" ref="AI3:AI66" si="5">0.0007*N3+0.3818</f>
        <v>0.77484299999999995</v>
      </c>
      <c r="AJ3" s="27">
        <f t="shared" ref="AJ3:AJ66" si="6">0.001*O3-0.4212</f>
        <v>3.4375070000000001</v>
      </c>
      <c r="AK3" s="27">
        <f t="shared" ref="AK3:AK66" si="7">0.0008*P3-0.0065</f>
        <v>6.0474400000000005E-2</v>
      </c>
      <c r="AL3" s="27">
        <f t="shared" ref="AL3:AL66" si="8">6.0827*Q3-61.846</f>
        <v>80.702074499999981</v>
      </c>
      <c r="AM3" s="27">
        <f t="shared" ref="AM3:AM66" si="9">5.9222*R3-46.9</f>
        <v>48.921196000000002</v>
      </c>
      <c r="AN3" s="27">
        <f t="shared" ref="AN3:AN66" si="10">2.1024*S3+15.886</f>
        <v>51.029718399999993</v>
      </c>
      <c r="AO3" s="27">
        <f t="shared" ref="AO3:AO66" si="11">2.1975*T3+36.661</f>
        <v>178.60631499999997</v>
      </c>
      <c r="AP3" s="27">
        <f t="shared" ref="AP3:AP66" si="12">0.774*U3+85.873</f>
        <v>226.59394000000003</v>
      </c>
      <c r="AQ3" s="27">
        <f t="shared" ref="AQ3:AQ66" si="13">0.9216*W3+50.067</f>
        <v>125.35342560000001</v>
      </c>
      <c r="AR3" s="27">
        <f t="shared" ref="AR3:AR66" si="14">1.5776*Y3+25.473</f>
        <v>48.753643199999999</v>
      </c>
      <c r="AS3" s="34">
        <v>2.9660594463348389</v>
      </c>
    </row>
    <row r="4" spans="1:45" ht="15.6" x14ac:dyDescent="0.35">
      <c r="A4" s="29" t="s">
        <v>93</v>
      </c>
      <c r="B4" s="54"/>
      <c r="C4" s="65" t="s">
        <v>224</v>
      </c>
      <c r="D4" s="62">
        <v>4.0999999999999224</v>
      </c>
      <c r="F4" s="34">
        <v>4.1353460550308228</v>
      </c>
      <c r="G4" s="35">
        <v>19.609000000000002</v>
      </c>
      <c r="H4" s="35">
        <v>180.214</v>
      </c>
      <c r="I4" s="35">
        <v>2.6549999999999998</v>
      </c>
      <c r="J4" s="35">
        <v>7.72</v>
      </c>
      <c r="K4" s="35">
        <v>400.71800000000002</v>
      </c>
      <c r="L4" s="35">
        <v>19.286000000000001</v>
      </c>
      <c r="M4" s="35">
        <v>1181.6959999999999</v>
      </c>
      <c r="N4" s="35">
        <v>667.19</v>
      </c>
      <c r="O4" s="35">
        <v>3209.5329999999999</v>
      </c>
      <c r="P4" s="35">
        <v>82.256</v>
      </c>
      <c r="Q4" s="35">
        <v>20.062999999999999</v>
      </c>
      <c r="R4" s="35">
        <v>15.589</v>
      </c>
      <c r="S4" s="35">
        <v>16.777999999999999</v>
      </c>
      <c r="T4" s="35">
        <v>97.075000000000003</v>
      </c>
      <c r="U4" s="35">
        <v>124.992</v>
      </c>
      <c r="V4" s="35">
        <v>63.125</v>
      </c>
      <c r="W4" s="35">
        <v>63.639000000000003</v>
      </c>
      <c r="X4" s="35">
        <v>38.11</v>
      </c>
      <c r="Y4" s="35">
        <v>14.02</v>
      </c>
      <c r="Z4" s="35">
        <v>1.375</v>
      </c>
      <c r="AA4" s="35">
        <v>9.7379999999999995</v>
      </c>
      <c r="AB4" s="35">
        <v>3.6589999999999998</v>
      </c>
      <c r="AD4" s="27">
        <f t="shared" si="0"/>
        <v>6.5849813000000008</v>
      </c>
      <c r="AE4" s="27">
        <f t="shared" si="1"/>
        <v>29.525770600000001</v>
      </c>
      <c r="AF4" s="27">
        <f t="shared" si="2"/>
        <v>0.272312</v>
      </c>
      <c r="AG4" s="27">
        <f t="shared" si="3"/>
        <v>0.34477440000000004</v>
      </c>
      <c r="AH4" s="27">
        <f t="shared" si="4"/>
        <v>2.2814223999999999</v>
      </c>
      <c r="AI4" s="27">
        <f t="shared" si="5"/>
        <v>0.84883299999999995</v>
      </c>
      <c r="AJ4" s="27">
        <f t="shared" si="6"/>
        <v>2.7883329999999997</v>
      </c>
      <c r="AK4" s="27">
        <f t="shared" si="7"/>
        <v>5.9304799999999998E-2</v>
      </c>
      <c r="AL4" s="27">
        <f t="shared" si="8"/>
        <v>60.191210099999999</v>
      </c>
      <c r="AM4" s="27">
        <f t="shared" si="9"/>
        <v>45.421175800000007</v>
      </c>
      <c r="AN4" s="27">
        <f t="shared" si="10"/>
        <v>51.1600672</v>
      </c>
      <c r="AO4" s="27">
        <f t="shared" si="11"/>
        <v>249.98331249999998</v>
      </c>
      <c r="AP4" s="27">
        <f t="shared" si="12"/>
        <v>182.61680799999999</v>
      </c>
      <c r="AQ4" s="27">
        <f t="shared" si="13"/>
        <v>108.7167024</v>
      </c>
      <c r="AR4" s="27">
        <f t="shared" si="14"/>
        <v>47.590952000000001</v>
      </c>
      <c r="AS4" s="34">
        <v>4.1353460550308228</v>
      </c>
    </row>
    <row r="5" spans="1:45" ht="15.6" x14ac:dyDescent="0.35">
      <c r="A5" s="29" t="s">
        <v>94</v>
      </c>
      <c r="B5" s="54"/>
      <c r="C5" s="65" t="s">
        <v>224</v>
      </c>
      <c r="D5" s="62">
        <v>5.4699999999999225</v>
      </c>
      <c r="F5" s="34">
        <v>1.9500564932823181</v>
      </c>
      <c r="G5" s="35">
        <v>19.081</v>
      </c>
      <c r="H5" s="35">
        <v>177.1</v>
      </c>
      <c r="I5" s="35">
        <v>2.512</v>
      </c>
      <c r="J5" s="35">
        <v>6.8250000000000002</v>
      </c>
      <c r="K5" s="35">
        <v>339.09699999999998</v>
      </c>
      <c r="L5" s="35">
        <v>17.141999999999999</v>
      </c>
      <c r="M5" s="35">
        <v>1133.3620000000001</v>
      </c>
      <c r="N5" s="35">
        <v>607.577</v>
      </c>
      <c r="O5" s="35">
        <v>2655.0070000000001</v>
      </c>
      <c r="P5" s="35">
        <v>58.505000000000003</v>
      </c>
      <c r="Q5" s="35">
        <v>17.780999999999999</v>
      </c>
      <c r="R5" s="35">
        <v>13.664999999999999</v>
      </c>
      <c r="S5" s="35">
        <v>15.38</v>
      </c>
      <c r="T5" s="35">
        <v>91.302999999999997</v>
      </c>
      <c r="U5" s="35">
        <v>124.22199999999999</v>
      </c>
      <c r="V5" s="35">
        <v>69.67</v>
      </c>
      <c r="W5" s="35">
        <v>65.013000000000005</v>
      </c>
      <c r="X5" s="35">
        <v>44.286000000000001</v>
      </c>
      <c r="Y5" s="35">
        <v>12.964</v>
      </c>
      <c r="Z5" s="35">
        <v>1.1160000000000001</v>
      </c>
      <c r="AA5" s="35">
        <v>10.465</v>
      </c>
      <c r="AB5" s="35">
        <v>3.266</v>
      </c>
      <c r="AD5" s="27">
        <f t="shared" si="0"/>
        <v>6.3760516999999997</v>
      </c>
      <c r="AE5" s="27">
        <f t="shared" si="1"/>
        <v>29.127490000000002</v>
      </c>
      <c r="AF5" s="27">
        <f t="shared" si="2"/>
        <v>0.25366480000000002</v>
      </c>
      <c r="AG5" s="27">
        <f t="shared" si="3"/>
        <v>0.29547760000000001</v>
      </c>
      <c r="AH5" s="27">
        <f t="shared" si="4"/>
        <v>2.1895878</v>
      </c>
      <c r="AI5" s="27">
        <f t="shared" si="5"/>
        <v>0.80710389999999999</v>
      </c>
      <c r="AJ5" s="27">
        <f t="shared" si="6"/>
        <v>2.2338070000000005</v>
      </c>
      <c r="AK5" s="27">
        <f t="shared" si="7"/>
        <v>4.0304000000000006E-2</v>
      </c>
      <c r="AL5" s="27">
        <f t="shared" si="8"/>
        <v>46.310488700000001</v>
      </c>
      <c r="AM5" s="27">
        <f t="shared" si="9"/>
        <v>34.026862999999999</v>
      </c>
      <c r="AN5" s="27">
        <f t="shared" si="10"/>
        <v>48.220911999999998</v>
      </c>
      <c r="AO5" s="27">
        <f t="shared" si="11"/>
        <v>237.29934249999997</v>
      </c>
      <c r="AP5" s="27">
        <f t="shared" si="12"/>
        <v>182.02082799999999</v>
      </c>
      <c r="AQ5" s="27">
        <f t="shared" si="13"/>
        <v>109.98298080000001</v>
      </c>
      <c r="AR5" s="27">
        <f t="shared" si="14"/>
        <v>45.925006400000001</v>
      </c>
      <c r="AS5" s="34">
        <v>1.9500564932823181</v>
      </c>
    </row>
    <row r="6" spans="1:45" ht="15.6" x14ac:dyDescent="0.35">
      <c r="A6" s="29" t="s">
        <v>95</v>
      </c>
      <c r="B6" s="54"/>
      <c r="C6" s="65" t="s">
        <v>224</v>
      </c>
      <c r="D6" s="62">
        <v>6.8399999999999226</v>
      </c>
      <c r="F6" s="34">
        <v>1.5697759985923767</v>
      </c>
      <c r="G6" s="35">
        <v>19.57</v>
      </c>
      <c r="H6" s="35">
        <v>182.09</v>
      </c>
      <c r="I6" s="35">
        <v>2.117</v>
      </c>
      <c r="J6" s="35">
        <v>6.3029999999999999</v>
      </c>
      <c r="K6" s="35">
        <v>380.06799999999998</v>
      </c>
      <c r="L6" s="35">
        <v>17.427</v>
      </c>
      <c r="M6" s="35">
        <v>1199.3030000000001</v>
      </c>
      <c r="N6" s="35">
        <v>602.94899999999996</v>
      </c>
      <c r="O6" s="35">
        <v>2934.9450000000002</v>
      </c>
      <c r="P6" s="35">
        <v>65.122</v>
      </c>
      <c r="Q6" s="35">
        <v>19.771999999999998</v>
      </c>
      <c r="R6" s="35">
        <v>14.06</v>
      </c>
      <c r="S6" s="35">
        <v>13.893000000000001</v>
      </c>
      <c r="T6" s="35">
        <v>82.423000000000002</v>
      </c>
      <c r="U6" s="35">
        <v>136.82300000000001</v>
      </c>
      <c r="V6" s="35">
        <v>67.575000000000003</v>
      </c>
      <c r="W6" s="35">
        <v>67.066000000000003</v>
      </c>
      <c r="X6" s="35">
        <v>41.857999999999997</v>
      </c>
      <c r="Y6" s="35">
        <v>13.45</v>
      </c>
      <c r="Z6" s="35">
        <v>1.2330000000000001</v>
      </c>
      <c r="AA6" s="35">
        <v>10.467000000000001</v>
      </c>
      <c r="AB6" s="35">
        <v>3.6629999999999998</v>
      </c>
      <c r="AD6" s="27">
        <f t="shared" si="0"/>
        <v>6.5695490000000003</v>
      </c>
      <c r="AE6" s="27">
        <f t="shared" si="1"/>
        <v>29.765711000000003</v>
      </c>
      <c r="AF6" s="27">
        <f t="shared" si="2"/>
        <v>0.2021568</v>
      </c>
      <c r="AG6" s="27">
        <f t="shared" si="3"/>
        <v>0.3282544</v>
      </c>
      <c r="AH6" s="27">
        <f t="shared" si="4"/>
        <v>2.3148757000000004</v>
      </c>
      <c r="AI6" s="27">
        <f t="shared" si="5"/>
        <v>0.80386429999999987</v>
      </c>
      <c r="AJ6" s="27">
        <f t="shared" si="6"/>
        <v>2.5137450000000001</v>
      </c>
      <c r="AK6" s="27">
        <f t="shared" si="7"/>
        <v>4.5597600000000002E-2</v>
      </c>
      <c r="AL6" s="27">
        <f t="shared" si="8"/>
        <v>58.421144399999996</v>
      </c>
      <c r="AM6" s="27">
        <f t="shared" si="9"/>
        <v>36.366132</v>
      </c>
      <c r="AN6" s="27">
        <f t="shared" si="10"/>
        <v>45.094643199999993</v>
      </c>
      <c r="AO6" s="27">
        <f t="shared" si="11"/>
        <v>217.78554249999999</v>
      </c>
      <c r="AP6" s="27">
        <f t="shared" si="12"/>
        <v>191.774002</v>
      </c>
      <c r="AQ6" s="27">
        <f t="shared" si="13"/>
        <v>111.8750256</v>
      </c>
      <c r="AR6" s="27">
        <f t="shared" si="14"/>
        <v>46.691719999999997</v>
      </c>
      <c r="AS6" s="34">
        <v>1.5697759985923767</v>
      </c>
    </row>
    <row r="7" spans="1:45" ht="15.6" x14ac:dyDescent="0.35">
      <c r="A7" s="29" t="s">
        <v>96</v>
      </c>
      <c r="B7" s="54"/>
      <c r="C7" s="65" t="s">
        <v>224</v>
      </c>
      <c r="D7" s="62">
        <v>8.2099999999999227</v>
      </c>
      <c r="F7" s="34">
        <v>1.7631590962409973</v>
      </c>
      <c r="G7" s="35">
        <v>17.792000000000002</v>
      </c>
      <c r="H7" s="35">
        <v>182.24700000000001</v>
      </c>
      <c r="I7" s="35">
        <v>2.044</v>
      </c>
      <c r="J7" s="35">
        <v>6.907</v>
      </c>
      <c r="K7" s="35">
        <v>338.94499999999999</v>
      </c>
      <c r="L7" s="35">
        <v>13.121</v>
      </c>
      <c r="M7" s="35">
        <v>1120.8779999999999</v>
      </c>
      <c r="N7" s="35">
        <v>605.54</v>
      </c>
      <c r="O7" s="35">
        <v>2570.1790000000001</v>
      </c>
      <c r="P7" s="35">
        <v>51.371000000000002</v>
      </c>
      <c r="Q7" s="35">
        <v>16.815999999999999</v>
      </c>
      <c r="R7" s="35">
        <v>13.308</v>
      </c>
      <c r="S7" s="35">
        <v>13.04</v>
      </c>
      <c r="T7" s="35">
        <v>96.454999999999998</v>
      </c>
      <c r="U7" s="35">
        <v>173.654</v>
      </c>
      <c r="V7" s="35">
        <v>90.031000000000006</v>
      </c>
      <c r="W7" s="35">
        <v>82.269000000000005</v>
      </c>
      <c r="X7" s="35">
        <v>62.002000000000002</v>
      </c>
      <c r="Y7" s="35">
        <v>13.835000000000001</v>
      </c>
      <c r="Z7" s="35">
        <v>1.351</v>
      </c>
      <c r="AA7" s="35">
        <v>10.942</v>
      </c>
      <c r="AB7" s="35">
        <v>4.7370000000000001</v>
      </c>
      <c r="AD7" s="27">
        <f t="shared" si="0"/>
        <v>5.8659944000000008</v>
      </c>
      <c r="AE7" s="27">
        <f t="shared" si="1"/>
        <v>29.785791300000007</v>
      </c>
      <c r="AF7" s="27">
        <f t="shared" si="2"/>
        <v>0.19263759999999999</v>
      </c>
      <c r="AG7" s="27">
        <f t="shared" si="3"/>
        <v>0.29535600000000001</v>
      </c>
      <c r="AH7" s="27">
        <f t="shared" si="4"/>
        <v>2.1658681999999998</v>
      </c>
      <c r="AI7" s="27">
        <f t="shared" si="5"/>
        <v>0.80567799999999989</v>
      </c>
      <c r="AJ7" s="27">
        <f t="shared" si="6"/>
        <v>2.1489789999999998</v>
      </c>
      <c r="AK7" s="27">
        <f t="shared" si="7"/>
        <v>3.4596800000000004E-2</v>
      </c>
      <c r="AL7" s="27">
        <f t="shared" si="8"/>
        <v>40.440683200000002</v>
      </c>
      <c r="AM7" s="27">
        <f t="shared" si="9"/>
        <v>31.912637600000004</v>
      </c>
      <c r="AN7" s="27">
        <f t="shared" si="10"/>
        <v>43.301295999999994</v>
      </c>
      <c r="AO7" s="27">
        <f t="shared" si="11"/>
        <v>248.62086249999999</v>
      </c>
      <c r="AP7" s="27">
        <f t="shared" si="12"/>
        <v>220.28119600000002</v>
      </c>
      <c r="AQ7" s="27">
        <f t="shared" si="13"/>
        <v>125.88611040000001</v>
      </c>
      <c r="AR7" s="27">
        <f t="shared" si="14"/>
        <v>47.299095999999999</v>
      </c>
      <c r="AS7" s="34">
        <v>1.7631590962409973</v>
      </c>
    </row>
    <row r="8" spans="1:45" ht="15.6" x14ac:dyDescent="0.35">
      <c r="A8" s="29" t="s">
        <v>97</v>
      </c>
      <c r="B8" s="54"/>
      <c r="C8" s="65" t="s">
        <v>224</v>
      </c>
      <c r="D8" s="62">
        <v>9.5799999999999237</v>
      </c>
      <c r="F8" s="34">
        <v>3.8082447052001953</v>
      </c>
      <c r="G8" s="35">
        <v>18.004000000000001</v>
      </c>
      <c r="H8" s="35">
        <v>181.57599999999999</v>
      </c>
      <c r="I8" s="35">
        <v>2.3170000000000002</v>
      </c>
      <c r="J8" s="35">
        <v>7.5620000000000003</v>
      </c>
      <c r="K8" s="35">
        <v>331.267</v>
      </c>
      <c r="L8" s="35">
        <v>15.269</v>
      </c>
      <c r="M8" s="35">
        <v>1087.039</v>
      </c>
      <c r="N8" s="35">
        <v>652.65</v>
      </c>
      <c r="O8" s="35">
        <v>2507.0039999999999</v>
      </c>
      <c r="P8" s="35">
        <v>53.122999999999998</v>
      </c>
      <c r="Q8" s="35">
        <v>17.119</v>
      </c>
      <c r="R8" s="35">
        <v>13.513</v>
      </c>
      <c r="S8" s="35">
        <v>13.624000000000001</v>
      </c>
      <c r="T8" s="35">
        <v>72.724000000000004</v>
      </c>
      <c r="U8" s="35">
        <v>144.863</v>
      </c>
      <c r="V8" s="35">
        <v>92.46</v>
      </c>
      <c r="W8" s="35">
        <v>83.096999999999994</v>
      </c>
      <c r="X8" s="35">
        <v>59.749000000000002</v>
      </c>
      <c r="Y8" s="35">
        <v>14.67</v>
      </c>
      <c r="Z8" s="35">
        <v>1.1950000000000001</v>
      </c>
      <c r="AA8" s="35">
        <v>13.686999999999999</v>
      </c>
      <c r="AB8" s="35">
        <v>3.4830000000000001</v>
      </c>
      <c r="AD8" s="27">
        <f t="shared" si="0"/>
        <v>5.949882800000001</v>
      </c>
      <c r="AE8" s="27">
        <f t="shared" si="1"/>
        <v>29.699970400000005</v>
      </c>
      <c r="AF8" s="27">
        <f t="shared" si="2"/>
        <v>0.22823679999999999</v>
      </c>
      <c r="AG8" s="27">
        <f t="shared" si="3"/>
        <v>0.28921360000000002</v>
      </c>
      <c r="AH8" s="27">
        <f t="shared" si="4"/>
        <v>2.1015741000000001</v>
      </c>
      <c r="AI8" s="27">
        <f t="shared" si="5"/>
        <v>0.83865499999999993</v>
      </c>
      <c r="AJ8" s="27">
        <f t="shared" si="6"/>
        <v>2.0858039999999995</v>
      </c>
      <c r="AK8" s="27">
        <f t="shared" si="7"/>
        <v>3.59984E-2</v>
      </c>
      <c r="AL8" s="27">
        <f t="shared" si="8"/>
        <v>42.283741299999996</v>
      </c>
      <c r="AM8" s="27">
        <f t="shared" si="9"/>
        <v>33.126688600000001</v>
      </c>
      <c r="AN8" s="27">
        <f t="shared" si="10"/>
        <v>44.5290976</v>
      </c>
      <c r="AO8" s="27">
        <f t="shared" si="11"/>
        <v>196.47199000000001</v>
      </c>
      <c r="AP8" s="27">
        <f t="shared" si="12"/>
        <v>197.996962</v>
      </c>
      <c r="AQ8" s="27">
        <f t="shared" si="13"/>
        <v>126.64919519999998</v>
      </c>
      <c r="AR8" s="27">
        <f t="shared" si="14"/>
        <v>48.616391999999998</v>
      </c>
      <c r="AS8" s="34">
        <v>3.8082447052001953</v>
      </c>
    </row>
    <row r="9" spans="1:45" ht="15.6" x14ac:dyDescent="0.35">
      <c r="A9" s="29" t="s">
        <v>98</v>
      </c>
      <c r="B9" s="54"/>
      <c r="C9" s="65" t="s">
        <v>224</v>
      </c>
      <c r="D9" s="62">
        <v>10.949999999999925</v>
      </c>
      <c r="F9" s="34">
        <v>2.5696990489959717</v>
      </c>
      <c r="G9" s="35">
        <v>20.751999999999999</v>
      </c>
      <c r="H9" s="35">
        <v>184.82</v>
      </c>
      <c r="I9" s="35">
        <v>2.46</v>
      </c>
      <c r="J9" s="35">
        <v>7.226</v>
      </c>
      <c r="K9" s="35">
        <v>334.68700000000001</v>
      </c>
      <c r="L9" s="35">
        <v>17.582999999999998</v>
      </c>
      <c r="M9" s="35">
        <v>1142.761</v>
      </c>
      <c r="N9" s="35">
        <v>650.86599999999999</v>
      </c>
      <c r="O9" s="35">
        <v>2601.37</v>
      </c>
      <c r="P9" s="35">
        <v>53.902000000000001</v>
      </c>
      <c r="Q9" s="35">
        <v>17.911000000000001</v>
      </c>
      <c r="R9" s="35">
        <v>13.76</v>
      </c>
      <c r="S9" s="35">
        <v>13.923999999999999</v>
      </c>
      <c r="T9" s="35">
        <v>72.548000000000002</v>
      </c>
      <c r="U9" s="35">
        <v>180.755</v>
      </c>
      <c r="V9" s="35">
        <v>97.400999999999996</v>
      </c>
      <c r="W9" s="35">
        <v>89.290999999999997</v>
      </c>
      <c r="X9" s="35">
        <v>69.102000000000004</v>
      </c>
      <c r="Y9" s="35">
        <v>13.936999999999999</v>
      </c>
      <c r="Z9" s="35">
        <v>1.3640000000000001</v>
      </c>
      <c r="AA9" s="35">
        <v>13.346</v>
      </c>
      <c r="AB9" s="35">
        <v>4.3250000000000002</v>
      </c>
      <c r="AD9" s="27">
        <f t="shared" si="0"/>
        <v>7.0372663999999991</v>
      </c>
      <c r="AE9" s="27">
        <f t="shared" si="1"/>
        <v>30.114878000000004</v>
      </c>
      <c r="AF9" s="27">
        <f t="shared" si="2"/>
        <v>0.24688399999999996</v>
      </c>
      <c r="AG9" s="27">
        <f t="shared" si="3"/>
        <v>0.29194960000000003</v>
      </c>
      <c r="AH9" s="27">
        <f t="shared" si="4"/>
        <v>2.2074458999999997</v>
      </c>
      <c r="AI9" s="27">
        <f t="shared" si="5"/>
        <v>0.83740619999999999</v>
      </c>
      <c r="AJ9" s="27">
        <f t="shared" si="6"/>
        <v>2.1801699999999995</v>
      </c>
      <c r="AK9" s="27">
        <f t="shared" si="7"/>
        <v>3.6621600000000004E-2</v>
      </c>
      <c r="AL9" s="27">
        <f t="shared" si="8"/>
        <v>47.101239700000015</v>
      </c>
      <c r="AM9" s="27">
        <f t="shared" si="9"/>
        <v>34.589472000000008</v>
      </c>
      <c r="AN9" s="27">
        <f t="shared" si="10"/>
        <v>45.159817599999997</v>
      </c>
      <c r="AO9" s="27">
        <f t="shared" si="11"/>
        <v>196.08523</v>
      </c>
      <c r="AP9" s="27">
        <f t="shared" si="12"/>
        <v>225.77737000000002</v>
      </c>
      <c r="AQ9" s="27">
        <f t="shared" si="13"/>
        <v>132.35758559999999</v>
      </c>
      <c r="AR9" s="27">
        <f t="shared" si="14"/>
        <v>47.460011199999997</v>
      </c>
      <c r="AS9" s="34">
        <v>2.5696990489959717</v>
      </c>
    </row>
    <row r="10" spans="1:45" ht="15.6" x14ac:dyDescent="0.35">
      <c r="A10" s="29" t="s">
        <v>99</v>
      </c>
      <c r="B10" s="54"/>
      <c r="C10" s="65" t="s">
        <v>224</v>
      </c>
      <c r="D10" s="62">
        <v>12.319999999999926</v>
      </c>
      <c r="F10" s="34">
        <v>1.5400790572166443</v>
      </c>
      <c r="G10" s="35">
        <v>19.215</v>
      </c>
      <c r="H10" s="35">
        <v>214.613</v>
      </c>
      <c r="I10" s="35">
        <v>2.16</v>
      </c>
      <c r="J10" s="35">
        <v>5.891</v>
      </c>
      <c r="K10" s="35">
        <v>310.09800000000001</v>
      </c>
      <c r="L10" s="35">
        <v>15.135999999999999</v>
      </c>
      <c r="M10" s="35">
        <v>1099.5640000000001</v>
      </c>
      <c r="N10" s="35">
        <v>550.04300000000001</v>
      </c>
      <c r="O10" s="35">
        <v>2297.4059999999999</v>
      </c>
      <c r="P10" s="35">
        <v>45.506999999999998</v>
      </c>
      <c r="Q10" s="35">
        <v>15.648</v>
      </c>
      <c r="R10" s="35">
        <v>13.05</v>
      </c>
      <c r="S10" s="35">
        <v>10.705</v>
      </c>
      <c r="T10" s="35">
        <v>54.316000000000003</v>
      </c>
      <c r="U10" s="35">
        <v>133.608</v>
      </c>
      <c r="V10" s="35">
        <v>81.641000000000005</v>
      </c>
      <c r="W10" s="35">
        <v>72.210999999999999</v>
      </c>
      <c r="X10" s="35">
        <v>50.875999999999998</v>
      </c>
      <c r="Y10" s="35">
        <v>11.845000000000001</v>
      </c>
      <c r="Z10" s="35">
        <v>0.93200000000000005</v>
      </c>
      <c r="AA10" s="35">
        <v>10.74</v>
      </c>
      <c r="AB10" s="35">
        <v>3.84</v>
      </c>
      <c r="AD10" s="27">
        <f t="shared" si="0"/>
        <v>6.4290755000000006</v>
      </c>
      <c r="AE10" s="27">
        <f t="shared" si="1"/>
        <v>33.925402699999999</v>
      </c>
      <c r="AF10" s="27">
        <f t="shared" si="2"/>
        <v>0.20776399999999998</v>
      </c>
      <c r="AG10" s="27">
        <f t="shared" si="3"/>
        <v>0.27227840000000003</v>
      </c>
      <c r="AH10" s="27">
        <f t="shared" si="4"/>
        <v>2.1253716000000002</v>
      </c>
      <c r="AI10" s="27">
        <f t="shared" si="5"/>
        <v>0.76683009999999996</v>
      </c>
      <c r="AJ10" s="27">
        <f t="shared" si="6"/>
        <v>1.876206</v>
      </c>
      <c r="AK10" s="27">
        <f t="shared" si="7"/>
        <v>2.9905600000000004E-2</v>
      </c>
      <c r="AL10" s="27">
        <f t="shared" si="8"/>
        <v>33.336089600000001</v>
      </c>
      <c r="AM10" s="27">
        <f t="shared" si="9"/>
        <v>30.384710000000005</v>
      </c>
      <c r="AN10" s="27">
        <f t="shared" si="10"/>
        <v>38.392191999999994</v>
      </c>
      <c r="AO10" s="27">
        <f t="shared" si="11"/>
        <v>156.02041</v>
      </c>
      <c r="AP10" s="27">
        <f t="shared" si="12"/>
        <v>189.28559200000001</v>
      </c>
      <c r="AQ10" s="27">
        <f t="shared" si="13"/>
        <v>116.6166576</v>
      </c>
      <c r="AR10" s="27">
        <f t="shared" si="14"/>
        <v>44.159672</v>
      </c>
      <c r="AS10" s="34">
        <v>1.5400790572166443</v>
      </c>
    </row>
    <row r="11" spans="1:45" ht="15.6" x14ac:dyDescent="0.35">
      <c r="A11" s="29" t="s">
        <v>100</v>
      </c>
      <c r="B11" s="54"/>
      <c r="C11" s="65" t="s">
        <v>224</v>
      </c>
      <c r="D11" s="62">
        <v>13.689999999999927</v>
      </c>
      <c r="F11" s="34">
        <v>0.98606278498967492</v>
      </c>
      <c r="G11" s="35">
        <v>18.370999999999999</v>
      </c>
      <c r="H11" s="35">
        <v>184.11099999999999</v>
      </c>
      <c r="I11" s="35">
        <v>2.3690000000000002</v>
      </c>
      <c r="J11" s="35">
        <v>6.7789999999999999</v>
      </c>
      <c r="K11" s="35">
        <v>320.798</v>
      </c>
      <c r="L11" s="35">
        <v>16.041</v>
      </c>
      <c r="M11" s="35">
        <v>1129.5429999999999</v>
      </c>
      <c r="N11" s="35">
        <v>576.93200000000002</v>
      </c>
      <c r="O11" s="35">
        <v>2385.6509999999998</v>
      </c>
      <c r="P11" s="35">
        <v>43.777999999999999</v>
      </c>
      <c r="Q11" s="35">
        <v>16.890999999999998</v>
      </c>
      <c r="R11" s="35">
        <v>12.327</v>
      </c>
      <c r="S11" s="35">
        <v>12.151999999999999</v>
      </c>
      <c r="T11" s="35">
        <v>113.089</v>
      </c>
      <c r="U11" s="35">
        <v>134.28299999999999</v>
      </c>
      <c r="V11" s="35">
        <v>81.567999999999998</v>
      </c>
      <c r="W11" s="35">
        <v>74.453999999999994</v>
      </c>
      <c r="X11" s="35">
        <v>51.325000000000003</v>
      </c>
      <c r="Y11" s="35">
        <v>13.13</v>
      </c>
      <c r="Z11" s="35">
        <v>1.18</v>
      </c>
      <c r="AA11" s="35">
        <v>9.7230000000000008</v>
      </c>
      <c r="AB11" s="35">
        <v>4.5549999999999997</v>
      </c>
      <c r="AD11" s="27">
        <f t="shared" si="0"/>
        <v>6.0951046999999994</v>
      </c>
      <c r="AE11" s="27">
        <f t="shared" si="1"/>
        <v>30.0241969</v>
      </c>
      <c r="AF11" s="27">
        <f t="shared" si="2"/>
        <v>0.23501760000000002</v>
      </c>
      <c r="AG11" s="27">
        <f t="shared" si="3"/>
        <v>0.28083839999999999</v>
      </c>
      <c r="AH11" s="27">
        <f t="shared" si="4"/>
        <v>2.1823316999999998</v>
      </c>
      <c r="AI11" s="27">
        <f t="shared" si="5"/>
        <v>0.78565240000000003</v>
      </c>
      <c r="AJ11" s="27">
        <f t="shared" si="6"/>
        <v>1.9644509999999997</v>
      </c>
      <c r="AK11" s="27">
        <f t="shared" si="7"/>
        <v>2.8522400000000003E-2</v>
      </c>
      <c r="AL11" s="27">
        <f t="shared" si="8"/>
        <v>40.896885699999991</v>
      </c>
      <c r="AM11" s="27">
        <f t="shared" si="9"/>
        <v>26.102959399999996</v>
      </c>
      <c r="AN11" s="27">
        <f t="shared" si="10"/>
        <v>41.434364799999997</v>
      </c>
      <c r="AO11" s="27">
        <f t="shared" si="11"/>
        <v>285.17407749999995</v>
      </c>
      <c r="AP11" s="27">
        <f t="shared" si="12"/>
        <v>189.808042</v>
      </c>
      <c r="AQ11" s="27">
        <f t="shared" si="13"/>
        <v>118.68380639999998</v>
      </c>
      <c r="AR11" s="27">
        <f t="shared" si="14"/>
        <v>46.186887999999996</v>
      </c>
      <c r="AS11" s="34">
        <v>0.98606278498967492</v>
      </c>
    </row>
    <row r="12" spans="1:45" ht="15.6" x14ac:dyDescent="0.35">
      <c r="A12" s="29" t="s">
        <v>101</v>
      </c>
      <c r="B12" s="54"/>
      <c r="C12" s="65" t="s">
        <v>224</v>
      </c>
      <c r="D12" s="62">
        <v>15.059999999999928</v>
      </c>
      <c r="F12" s="34">
        <v>1.9170695940653484</v>
      </c>
      <c r="G12" s="35">
        <v>19.431999999999999</v>
      </c>
      <c r="H12" s="35">
        <v>180.874</v>
      </c>
      <c r="I12" s="35">
        <v>2.036</v>
      </c>
      <c r="J12" s="35">
        <v>6.7530000000000001</v>
      </c>
      <c r="K12" s="35">
        <v>314.63</v>
      </c>
      <c r="L12" s="35">
        <v>13.718</v>
      </c>
      <c r="M12" s="35">
        <v>1118.423</v>
      </c>
      <c r="N12" s="35">
        <v>637.39</v>
      </c>
      <c r="O12" s="35">
        <v>2409.9839999999999</v>
      </c>
      <c r="P12" s="35">
        <v>53.332999999999998</v>
      </c>
      <c r="Q12" s="35">
        <v>17.568000000000001</v>
      </c>
      <c r="R12" s="35">
        <v>13.175000000000001</v>
      </c>
      <c r="S12" s="35">
        <v>14.183999999999999</v>
      </c>
      <c r="T12" s="35">
        <v>65.724999999999994</v>
      </c>
      <c r="U12" s="35">
        <v>263.42500000000001</v>
      </c>
      <c r="V12" s="35">
        <v>94.64</v>
      </c>
      <c r="W12" s="35">
        <v>83.241</v>
      </c>
      <c r="X12" s="35">
        <v>67.802999999999997</v>
      </c>
      <c r="Y12" s="35">
        <v>16.084</v>
      </c>
      <c r="Z12" s="35">
        <v>1.1839999999999999</v>
      </c>
      <c r="AA12" s="35">
        <v>12.526</v>
      </c>
      <c r="AB12" s="35">
        <v>4.2839999999999998</v>
      </c>
      <c r="AD12" s="27">
        <f t="shared" si="0"/>
        <v>6.5149423999999998</v>
      </c>
      <c r="AE12" s="27">
        <f t="shared" si="1"/>
        <v>29.610184600000004</v>
      </c>
      <c r="AF12" s="27">
        <f t="shared" si="2"/>
        <v>0.19159439999999997</v>
      </c>
      <c r="AG12" s="27">
        <f t="shared" si="3"/>
        <v>0.27590399999999998</v>
      </c>
      <c r="AH12" s="27">
        <f t="shared" si="4"/>
        <v>2.1612037000000002</v>
      </c>
      <c r="AI12" s="27">
        <f t="shared" si="5"/>
        <v>0.82797299999999996</v>
      </c>
      <c r="AJ12" s="27">
        <f t="shared" si="6"/>
        <v>1.9887840000000001</v>
      </c>
      <c r="AK12" s="27">
        <f t="shared" si="7"/>
        <v>3.6166400000000001E-2</v>
      </c>
      <c r="AL12" s="27">
        <f t="shared" si="8"/>
        <v>45.014873600000008</v>
      </c>
      <c r="AM12" s="27">
        <f t="shared" si="9"/>
        <v>31.124985000000002</v>
      </c>
      <c r="AN12" s="27">
        <f t="shared" si="10"/>
        <v>45.706441599999991</v>
      </c>
      <c r="AO12" s="27">
        <f t="shared" si="11"/>
        <v>181.09168749999998</v>
      </c>
      <c r="AP12" s="27">
        <f t="shared" si="12"/>
        <v>289.76395000000002</v>
      </c>
      <c r="AQ12" s="27">
        <f t="shared" si="13"/>
        <v>126.78190559999999</v>
      </c>
      <c r="AR12" s="27">
        <f t="shared" si="14"/>
        <v>50.847118399999999</v>
      </c>
      <c r="AS12" s="34">
        <v>1.9170695940653484</v>
      </c>
    </row>
    <row r="13" spans="1:45" ht="15.6" x14ac:dyDescent="0.35">
      <c r="A13" s="29" t="s">
        <v>102</v>
      </c>
      <c r="B13" s="54"/>
      <c r="C13" s="65" t="s">
        <v>224</v>
      </c>
      <c r="D13" s="62">
        <v>16.429999999999929</v>
      </c>
      <c r="F13" s="34"/>
      <c r="G13" s="35">
        <v>20.416</v>
      </c>
      <c r="H13" s="35">
        <v>177.43899999999999</v>
      </c>
      <c r="I13" s="35">
        <v>2.573</v>
      </c>
      <c r="J13" s="35">
        <v>7.3979999999999997</v>
      </c>
      <c r="K13" s="35">
        <v>352.57499999999999</v>
      </c>
      <c r="L13" s="35">
        <v>18.544</v>
      </c>
      <c r="M13" s="35">
        <v>1179.346</v>
      </c>
      <c r="N13" s="35">
        <v>664.10400000000004</v>
      </c>
      <c r="O13" s="35">
        <v>2790.6370000000002</v>
      </c>
      <c r="P13" s="35">
        <v>61.518999999999998</v>
      </c>
      <c r="Q13" s="35">
        <v>16.434999999999999</v>
      </c>
      <c r="R13" s="35">
        <v>13.898999999999999</v>
      </c>
      <c r="S13" s="35">
        <v>15.743</v>
      </c>
      <c r="T13" s="35">
        <v>78.872</v>
      </c>
      <c r="U13" s="35">
        <v>180.428</v>
      </c>
      <c r="V13" s="35">
        <v>91.4</v>
      </c>
      <c r="W13" s="35">
        <v>85.302999999999997</v>
      </c>
      <c r="X13" s="35">
        <v>60.945999999999998</v>
      </c>
      <c r="Y13" s="35">
        <v>15.429</v>
      </c>
      <c r="Z13" s="35">
        <v>1.302</v>
      </c>
      <c r="AA13" s="35">
        <v>13.066000000000001</v>
      </c>
      <c r="AB13" s="35">
        <v>4.32</v>
      </c>
      <c r="AD13" s="27">
        <f t="shared" si="0"/>
        <v>6.9043111999999995</v>
      </c>
      <c r="AE13" s="27">
        <f t="shared" si="1"/>
        <v>29.170848100000001</v>
      </c>
      <c r="AF13" s="27">
        <f t="shared" si="2"/>
        <v>0.26161919999999994</v>
      </c>
      <c r="AG13" s="27">
        <f t="shared" si="3"/>
        <v>0.30625999999999998</v>
      </c>
      <c r="AH13" s="27">
        <f t="shared" si="4"/>
        <v>2.2769574000000001</v>
      </c>
      <c r="AI13" s="27">
        <f t="shared" si="5"/>
        <v>0.8466728</v>
      </c>
      <c r="AJ13" s="27">
        <f t="shared" si="6"/>
        <v>2.3694370000000005</v>
      </c>
      <c r="AK13" s="27">
        <f t="shared" si="7"/>
        <v>4.2715200000000002E-2</v>
      </c>
      <c r="AL13" s="27">
        <f t="shared" si="8"/>
        <v>38.123174499999998</v>
      </c>
      <c r="AM13" s="27">
        <f t="shared" si="9"/>
        <v>35.412657799999998</v>
      </c>
      <c r="AN13" s="27">
        <f t="shared" si="10"/>
        <v>48.984083200000001</v>
      </c>
      <c r="AO13" s="27">
        <f t="shared" si="11"/>
        <v>209.98221999999998</v>
      </c>
      <c r="AP13" s="27">
        <f t="shared" si="12"/>
        <v>225.524272</v>
      </c>
      <c r="AQ13" s="27">
        <f t="shared" si="13"/>
        <v>128.68224480000001</v>
      </c>
      <c r="AR13" s="27">
        <f t="shared" si="14"/>
        <v>49.813790400000002</v>
      </c>
      <c r="AS13" s="34"/>
    </row>
    <row r="14" spans="1:45" ht="15.6" x14ac:dyDescent="0.35">
      <c r="A14" s="29" t="s">
        <v>103</v>
      </c>
      <c r="B14" s="54"/>
      <c r="C14" s="65" t="s">
        <v>224</v>
      </c>
      <c r="D14" s="62">
        <v>17.79999999999993</v>
      </c>
      <c r="F14" s="34">
        <v>2.4081223011016846</v>
      </c>
      <c r="G14" s="35">
        <v>19.986000000000001</v>
      </c>
      <c r="H14" s="35">
        <v>187.15600000000001</v>
      </c>
      <c r="I14" s="35">
        <v>1.998</v>
      </c>
      <c r="J14" s="35">
        <v>7.0460000000000003</v>
      </c>
      <c r="K14" s="35">
        <v>341.7</v>
      </c>
      <c r="L14" s="35">
        <v>19.187000000000001</v>
      </c>
      <c r="M14" s="35">
        <v>1154.6579999999999</v>
      </c>
      <c r="N14" s="35">
        <v>617.846</v>
      </c>
      <c r="O14" s="35">
        <v>2688.3449999999998</v>
      </c>
      <c r="P14" s="35">
        <v>57.034999999999997</v>
      </c>
      <c r="Q14" s="35">
        <v>17.878</v>
      </c>
      <c r="R14" s="35">
        <v>14.07</v>
      </c>
      <c r="S14" s="35">
        <v>15.238</v>
      </c>
      <c r="T14" s="35">
        <v>75.954999999999998</v>
      </c>
      <c r="U14" s="35">
        <v>203.953</v>
      </c>
      <c r="V14" s="35">
        <v>90.165000000000006</v>
      </c>
      <c r="W14" s="35">
        <v>81.099999999999994</v>
      </c>
      <c r="X14" s="35">
        <v>62.853999999999999</v>
      </c>
      <c r="Y14" s="35">
        <v>15.544</v>
      </c>
      <c r="Z14" s="35">
        <v>1.3009999999999999</v>
      </c>
      <c r="AA14" s="35">
        <v>12.827</v>
      </c>
      <c r="AB14" s="35">
        <v>3.915</v>
      </c>
      <c r="AD14" s="27">
        <f t="shared" si="0"/>
        <v>6.7341602000000007</v>
      </c>
      <c r="AE14" s="27">
        <f t="shared" si="1"/>
        <v>30.413652400000004</v>
      </c>
      <c r="AF14" s="27">
        <f t="shared" si="2"/>
        <v>0.18663919999999998</v>
      </c>
      <c r="AG14" s="27">
        <f t="shared" si="3"/>
        <v>0.29755999999999999</v>
      </c>
      <c r="AH14" s="27">
        <f t="shared" si="4"/>
        <v>2.2300502</v>
      </c>
      <c r="AI14" s="27">
        <f t="shared" si="5"/>
        <v>0.81429219999999991</v>
      </c>
      <c r="AJ14" s="27">
        <f t="shared" si="6"/>
        <v>2.2671450000000002</v>
      </c>
      <c r="AK14" s="27">
        <f t="shared" si="7"/>
        <v>3.9128000000000003E-2</v>
      </c>
      <c r="AL14" s="27">
        <f t="shared" si="8"/>
        <v>46.900510600000011</v>
      </c>
      <c r="AM14" s="27">
        <f t="shared" si="9"/>
        <v>36.425354000000006</v>
      </c>
      <c r="AN14" s="27">
        <f t="shared" si="10"/>
        <v>47.922371200000001</v>
      </c>
      <c r="AO14" s="27">
        <f t="shared" si="11"/>
        <v>203.57211249999997</v>
      </c>
      <c r="AP14" s="27">
        <f t="shared" si="12"/>
        <v>243.73262199999999</v>
      </c>
      <c r="AQ14" s="27">
        <f t="shared" si="13"/>
        <v>124.80876000000001</v>
      </c>
      <c r="AR14" s="27">
        <f t="shared" si="14"/>
        <v>49.995214399999995</v>
      </c>
      <c r="AS14" s="34">
        <v>2.4081223011016846</v>
      </c>
    </row>
    <row r="15" spans="1:45" ht="15.6" x14ac:dyDescent="0.35">
      <c r="A15" s="29" t="s">
        <v>104</v>
      </c>
      <c r="B15" s="54"/>
      <c r="C15" s="65" t="s">
        <v>224</v>
      </c>
      <c r="D15" s="62">
        <v>19.169999999999931</v>
      </c>
      <c r="F15" s="34">
        <v>4.7703394889831543</v>
      </c>
      <c r="G15" s="35">
        <v>20.076000000000001</v>
      </c>
      <c r="H15" s="35">
        <v>177.09800000000001</v>
      </c>
      <c r="I15" s="35">
        <v>2.9239999999999999</v>
      </c>
      <c r="J15" s="35">
        <v>7.8120000000000003</v>
      </c>
      <c r="K15" s="35">
        <v>424.32400000000001</v>
      </c>
      <c r="L15" s="35">
        <v>26.085999999999999</v>
      </c>
      <c r="M15" s="35">
        <v>1158.1849999999999</v>
      </c>
      <c r="N15" s="35">
        <v>698.68799999999999</v>
      </c>
      <c r="O15" s="35">
        <v>3278.5189999999998</v>
      </c>
      <c r="P15" s="35">
        <v>68.741</v>
      </c>
      <c r="Q15" s="35">
        <v>20.724</v>
      </c>
      <c r="R15" s="35">
        <v>14.651999999999999</v>
      </c>
      <c r="S15" s="35">
        <v>16.8</v>
      </c>
      <c r="T15" s="35">
        <v>84.674000000000007</v>
      </c>
      <c r="U15" s="35">
        <v>176.74799999999999</v>
      </c>
      <c r="V15" s="35">
        <v>74.379000000000005</v>
      </c>
      <c r="W15" s="35">
        <v>71.646000000000001</v>
      </c>
      <c r="X15" s="35">
        <v>50.006</v>
      </c>
      <c r="Y15" s="35">
        <v>14.143000000000001</v>
      </c>
      <c r="Z15" s="35">
        <v>1.4259999999999999</v>
      </c>
      <c r="AA15" s="35">
        <v>10.95</v>
      </c>
      <c r="AB15" s="35">
        <v>4.2309999999999999</v>
      </c>
      <c r="AD15" s="27">
        <f t="shared" si="0"/>
        <v>6.7697732000000004</v>
      </c>
      <c r="AE15" s="27">
        <f t="shared" si="1"/>
        <v>29.127234200000004</v>
      </c>
      <c r="AF15" s="27">
        <f t="shared" si="2"/>
        <v>0.30738959999999993</v>
      </c>
      <c r="AG15" s="27">
        <f t="shared" si="3"/>
        <v>0.36365920000000002</v>
      </c>
      <c r="AH15" s="27">
        <f t="shared" si="4"/>
        <v>2.2367515</v>
      </c>
      <c r="AI15" s="27">
        <f t="shared" si="5"/>
        <v>0.87088159999999992</v>
      </c>
      <c r="AJ15" s="27">
        <f t="shared" si="6"/>
        <v>2.8573189999999995</v>
      </c>
      <c r="AK15" s="27">
        <f t="shared" si="7"/>
        <v>4.8492800000000003E-2</v>
      </c>
      <c r="AL15" s="27">
        <f t="shared" si="8"/>
        <v>64.211874800000004</v>
      </c>
      <c r="AM15" s="27">
        <f t="shared" si="9"/>
        <v>39.872074399999995</v>
      </c>
      <c r="AN15" s="27">
        <f t="shared" si="10"/>
        <v>51.206319999999991</v>
      </c>
      <c r="AO15" s="27">
        <f t="shared" si="11"/>
        <v>222.73211499999999</v>
      </c>
      <c r="AP15" s="27">
        <f t="shared" si="12"/>
        <v>222.675952</v>
      </c>
      <c r="AQ15" s="27">
        <f t="shared" si="13"/>
        <v>116.0959536</v>
      </c>
      <c r="AR15" s="27">
        <f t="shared" si="14"/>
        <v>47.784996800000002</v>
      </c>
      <c r="AS15" s="34">
        <v>4.7703394889831543</v>
      </c>
    </row>
    <row r="16" spans="1:45" ht="15.6" x14ac:dyDescent="0.35">
      <c r="A16" s="29" t="s">
        <v>105</v>
      </c>
      <c r="B16" s="54"/>
      <c r="C16" s="65" t="s">
        <v>224</v>
      </c>
      <c r="D16" s="62">
        <v>20.539999999999932</v>
      </c>
      <c r="F16" s="34">
        <v>4.486793041229248</v>
      </c>
      <c r="G16" s="35">
        <v>18.411000000000001</v>
      </c>
      <c r="H16" s="35">
        <v>157.35300000000001</v>
      </c>
      <c r="I16" s="35">
        <v>2.3410000000000002</v>
      </c>
      <c r="J16" s="35">
        <v>7.9489999999999998</v>
      </c>
      <c r="K16" s="35">
        <v>415.09699999999998</v>
      </c>
      <c r="L16" s="35">
        <v>22.962</v>
      </c>
      <c r="M16" s="35">
        <v>1180.1120000000001</v>
      </c>
      <c r="N16" s="35">
        <v>667.41200000000003</v>
      </c>
      <c r="O16" s="35">
        <v>3305.3130000000001</v>
      </c>
      <c r="P16" s="35">
        <v>66.192999999999998</v>
      </c>
      <c r="Q16" s="35">
        <v>20.085999999999999</v>
      </c>
      <c r="R16" s="35">
        <v>15.186</v>
      </c>
      <c r="S16" s="35">
        <v>17.550999999999998</v>
      </c>
      <c r="T16" s="35">
        <v>94.924999999999997</v>
      </c>
      <c r="U16" s="35">
        <v>166.12299999999999</v>
      </c>
      <c r="V16" s="35">
        <v>73.585999999999999</v>
      </c>
      <c r="W16" s="35">
        <v>72.757000000000005</v>
      </c>
      <c r="X16" s="35">
        <v>48.607999999999997</v>
      </c>
      <c r="Y16" s="35">
        <v>14.478999999999999</v>
      </c>
      <c r="Z16" s="35">
        <v>1.41</v>
      </c>
      <c r="AA16" s="35">
        <v>10.115</v>
      </c>
      <c r="AB16" s="35">
        <v>4.2409999999999997</v>
      </c>
      <c r="AD16" s="27">
        <f t="shared" si="0"/>
        <v>6.1109327000000011</v>
      </c>
      <c r="AE16" s="27">
        <f t="shared" si="1"/>
        <v>26.601848700000005</v>
      </c>
      <c r="AF16" s="27">
        <f t="shared" si="2"/>
        <v>0.2313664</v>
      </c>
      <c r="AG16" s="27">
        <f t="shared" si="3"/>
        <v>0.35627759999999997</v>
      </c>
      <c r="AH16" s="27">
        <f t="shared" si="4"/>
        <v>2.2784128000000003</v>
      </c>
      <c r="AI16" s="27">
        <f t="shared" si="5"/>
        <v>0.84898839999999998</v>
      </c>
      <c r="AJ16" s="27">
        <f t="shared" si="6"/>
        <v>2.8841130000000001</v>
      </c>
      <c r="AK16" s="27">
        <f t="shared" si="7"/>
        <v>4.64544E-2</v>
      </c>
      <c r="AL16" s="27">
        <f t="shared" si="8"/>
        <v>60.3311122</v>
      </c>
      <c r="AM16" s="27">
        <f t="shared" si="9"/>
        <v>43.034529200000001</v>
      </c>
      <c r="AN16" s="27">
        <f t="shared" si="10"/>
        <v>52.785222399999995</v>
      </c>
      <c r="AO16" s="27">
        <f t="shared" si="11"/>
        <v>245.25868749999998</v>
      </c>
      <c r="AP16" s="27">
        <f t="shared" si="12"/>
        <v>214.452202</v>
      </c>
      <c r="AQ16" s="27">
        <f t="shared" si="13"/>
        <v>117.1198512</v>
      </c>
      <c r="AR16" s="27">
        <f t="shared" si="14"/>
        <v>48.315070399999996</v>
      </c>
      <c r="AS16" s="34">
        <v>4.486793041229248</v>
      </c>
    </row>
    <row r="17" spans="1:45" ht="15.6" x14ac:dyDescent="0.35">
      <c r="A17" s="29" t="s">
        <v>106</v>
      </c>
      <c r="B17" s="54"/>
      <c r="C17" s="65" t="s">
        <v>224</v>
      </c>
      <c r="D17" s="62">
        <v>21.909999999999933</v>
      </c>
      <c r="F17" s="34">
        <v>4.8029911518096924</v>
      </c>
      <c r="G17" s="35">
        <v>17.797999999999998</v>
      </c>
      <c r="H17" s="35">
        <v>152.77000000000001</v>
      </c>
      <c r="I17" s="35">
        <v>2.3919999999999999</v>
      </c>
      <c r="J17" s="35">
        <v>7.0739999999999998</v>
      </c>
      <c r="K17" s="35">
        <v>407.20100000000002</v>
      </c>
      <c r="L17" s="35">
        <v>20.007000000000001</v>
      </c>
      <c r="M17" s="35">
        <v>1161.096</v>
      </c>
      <c r="N17" s="35">
        <v>674.37</v>
      </c>
      <c r="O17" s="35">
        <v>3254.8679999999999</v>
      </c>
      <c r="P17" s="35">
        <v>72.617000000000004</v>
      </c>
      <c r="Q17" s="35">
        <v>21.184999999999999</v>
      </c>
      <c r="R17" s="35">
        <v>15.164</v>
      </c>
      <c r="S17" s="35">
        <v>17.433</v>
      </c>
      <c r="T17" s="35">
        <v>91.533000000000001</v>
      </c>
      <c r="U17" s="35">
        <v>202.822</v>
      </c>
      <c r="V17" s="35">
        <v>83.444000000000003</v>
      </c>
      <c r="W17" s="35">
        <v>80.180000000000007</v>
      </c>
      <c r="X17" s="35">
        <v>58.018000000000001</v>
      </c>
      <c r="Y17" s="35">
        <v>15.497999999999999</v>
      </c>
      <c r="Z17" s="35">
        <v>1.5069999999999999</v>
      </c>
      <c r="AA17" s="35">
        <v>12.837999999999999</v>
      </c>
      <c r="AB17" s="35">
        <v>3.4510000000000001</v>
      </c>
      <c r="AD17" s="27">
        <f t="shared" si="0"/>
        <v>5.8683685999999993</v>
      </c>
      <c r="AE17" s="27">
        <f t="shared" si="1"/>
        <v>26.015683000000003</v>
      </c>
      <c r="AF17" s="27">
        <f t="shared" si="2"/>
        <v>0.23801679999999995</v>
      </c>
      <c r="AG17" s="27">
        <f t="shared" si="3"/>
        <v>0.34996080000000002</v>
      </c>
      <c r="AH17" s="27">
        <f t="shared" si="4"/>
        <v>2.2422824000000001</v>
      </c>
      <c r="AI17" s="27">
        <f t="shared" si="5"/>
        <v>0.85385899999999992</v>
      </c>
      <c r="AJ17" s="27">
        <f t="shared" si="6"/>
        <v>2.8336680000000003</v>
      </c>
      <c r="AK17" s="27">
        <f t="shared" si="7"/>
        <v>5.159360000000001E-2</v>
      </c>
      <c r="AL17" s="27">
        <f t="shared" si="8"/>
        <v>67.015999499999992</v>
      </c>
      <c r="AM17" s="27">
        <f t="shared" si="9"/>
        <v>42.904240800000004</v>
      </c>
      <c r="AN17" s="27">
        <f t="shared" si="10"/>
        <v>52.537139199999999</v>
      </c>
      <c r="AO17" s="27">
        <f t="shared" si="11"/>
        <v>237.8047675</v>
      </c>
      <c r="AP17" s="27">
        <f t="shared" si="12"/>
        <v>242.85722800000002</v>
      </c>
      <c r="AQ17" s="27">
        <f t="shared" si="13"/>
        <v>123.96088800000001</v>
      </c>
      <c r="AR17" s="27">
        <f t="shared" si="14"/>
        <v>49.9226448</v>
      </c>
      <c r="AS17" s="34">
        <v>4.8029911518096924</v>
      </c>
    </row>
    <row r="18" spans="1:45" ht="15.6" x14ac:dyDescent="0.35">
      <c r="A18" s="29" t="s">
        <v>107</v>
      </c>
      <c r="B18" s="54"/>
      <c r="C18" s="65" t="s">
        <v>224</v>
      </c>
      <c r="D18" s="62">
        <v>23.279999999999934</v>
      </c>
      <c r="F18" s="34"/>
      <c r="G18" s="35">
        <v>18.547999999999998</v>
      </c>
      <c r="H18" s="35">
        <v>169.405</v>
      </c>
      <c r="I18" s="35">
        <v>2.5550000000000002</v>
      </c>
      <c r="J18" s="35">
        <v>7.81</v>
      </c>
      <c r="K18" s="35">
        <v>420.23500000000001</v>
      </c>
      <c r="L18" s="35">
        <v>18.928000000000001</v>
      </c>
      <c r="M18" s="35">
        <v>1157.8150000000001</v>
      </c>
      <c r="N18" s="35">
        <v>658.37400000000002</v>
      </c>
      <c r="O18" s="35">
        <v>3212.1239999999998</v>
      </c>
      <c r="P18" s="35">
        <v>65.195999999999998</v>
      </c>
      <c r="Q18" s="35">
        <v>21.39</v>
      </c>
      <c r="R18" s="35">
        <v>15.114000000000001</v>
      </c>
      <c r="S18" s="35">
        <v>18.149000000000001</v>
      </c>
      <c r="T18" s="35">
        <v>88.623000000000005</v>
      </c>
      <c r="U18" s="35">
        <v>175.655</v>
      </c>
      <c r="V18" s="35">
        <v>71.322000000000003</v>
      </c>
      <c r="W18" s="35">
        <v>70.174000000000007</v>
      </c>
      <c r="X18" s="35">
        <v>47.281999999999996</v>
      </c>
      <c r="Y18" s="35">
        <v>14.577999999999999</v>
      </c>
      <c r="Z18" s="35">
        <v>1.413</v>
      </c>
      <c r="AA18" s="35">
        <v>10.68</v>
      </c>
      <c r="AB18" s="35">
        <v>4.0819999999999999</v>
      </c>
      <c r="AD18" s="27">
        <f t="shared" si="0"/>
        <v>6.1651435999999995</v>
      </c>
      <c r="AE18" s="27">
        <f t="shared" si="1"/>
        <v>28.143299500000005</v>
      </c>
      <c r="AF18" s="27">
        <f t="shared" si="2"/>
        <v>0.25927199999999995</v>
      </c>
      <c r="AG18" s="27">
        <f t="shared" si="3"/>
        <v>0.36038800000000004</v>
      </c>
      <c r="AH18" s="27">
        <f t="shared" si="4"/>
        <v>2.2360485000000003</v>
      </c>
      <c r="AI18" s="27">
        <f t="shared" si="5"/>
        <v>0.84266179999999991</v>
      </c>
      <c r="AJ18" s="27">
        <f t="shared" si="6"/>
        <v>2.7909239999999995</v>
      </c>
      <c r="AK18" s="27">
        <f t="shared" si="7"/>
        <v>4.5656800000000004E-2</v>
      </c>
      <c r="AL18" s="27">
        <f t="shared" si="8"/>
        <v>68.26295300000001</v>
      </c>
      <c r="AM18" s="27">
        <f t="shared" si="9"/>
        <v>42.608130800000005</v>
      </c>
      <c r="AN18" s="27">
        <f t="shared" si="10"/>
        <v>54.042457599999992</v>
      </c>
      <c r="AO18" s="27">
        <f t="shared" si="11"/>
        <v>231.4100425</v>
      </c>
      <c r="AP18" s="27">
        <f t="shared" si="12"/>
        <v>221.82997</v>
      </c>
      <c r="AQ18" s="27">
        <f t="shared" si="13"/>
        <v>114.73935840000001</v>
      </c>
      <c r="AR18" s="27">
        <f t="shared" si="14"/>
        <v>48.471252799999995</v>
      </c>
      <c r="AS18" s="34"/>
    </row>
    <row r="19" spans="1:45" ht="15.6" x14ac:dyDescent="0.35">
      <c r="A19" s="29" t="s">
        <v>108</v>
      </c>
      <c r="B19" s="54"/>
      <c r="C19" s="65" t="s">
        <v>224</v>
      </c>
      <c r="D19" s="62">
        <v>26.019999999999936</v>
      </c>
      <c r="F19" s="34"/>
      <c r="G19" s="35">
        <v>19.366</v>
      </c>
      <c r="H19" s="35">
        <v>151.703</v>
      </c>
      <c r="I19" s="35">
        <v>2.8050000000000002</v>
      </c>
      <c r="J19" s="35">
        <v>8.5350000000000001</v>
      </c>
      <c r="K19" s="35">
        <v>440.69</v>
      </c>
      <c r="L19" s="35">
        <v>21.791</v>
      </c>
      <c r="M19" s="35">
        <v>1198.4259999999999</v>
      </c>
      <c r="N19" s="35">
        <v>684.41800000000001</v>
      </c>
      <c r="O19" s="35">
        <v>3462.06</v>
      </c>
      <c r="P19" s="35">
        <v>64.837000000000003</v>
      </c>
      <c r="Q19" s="35">
        <v>21.768000000000001</v>
      </c>
      <c r="R19" s="35">
        <v>17.256</v>
      </c>
      <c r="S19" s="35">
        <v>18.13</v>
      </c>
      <c r="T19" s="35">
        <v>96.5</v>
      </c>
      <c r="U19" s="35">
        <v>197.72900000000001</v>
      </c>
      <c r="V19" s="35">
        <v>82.659000000000006</v>
      </c>
      <c r="W19" s="35">
        <v>83.01</v>
      </c>
      <c r="X19" s="35">
        <v>58.201999999999998</v>
      </c>
      <c r="Y19" s="35">
        <v>17.385999999999999</v>
      </c>
      <c r="Z19" s="35">
        <v>1.879</v>
      </c>
      <c r="AA19" s="35">
        <v>11.74</v>
      </c>
      <c r="AB19" s="35">
        <v>4.9649999999999999</v>
      </c>
      <c r="AD19" s="27">
        <f t="shared" si="0"/>
        <v>6.4888262000000001</v>
      </c>
      <c r="AE19" s="27">
        <f t="shared" si="1"/>
        <v>25.879213700000001</v>
      </c>
      <c r="AF19" s="27">
        <f t="shared" si="2"/>
        <v>0.29187200000000002</v>
      </c>
      <c r="AG19" s="27">
        <f t="shared" si="3"/>
        <v>0.37675200000000003</v>
      </c>
      <c r="AH19" s="27">
        <f t="shared" si="4"/>
        <v>2.3132093999999999</v>
      </c>
      <c r="AI19" s="27">
        <f t="shared" si="5"/>
        <v>0.8608925999999999</v>
      </c>
      <c r="AJ19" s="27">
        <f t="shared" si="6"/>
        <v>3.0408600000000003</v>
      </c>
      <c r="AK19" s="27">
        <f t="shared" si="7"/>
        <v>4.5369600000000003E-2</v>
      </c>
      <c r="AL19" s="27">
        <f t="shared" si="8"/>
        <v>70.562213600000007</v>
      </c>
      <c r="AM19" s="27">
        <f t="shared" si="9"/>
        <v>55.293483200000004</v>
      </c>
      <c r="AN19" s="27">
        <f t="shared" si="10"/>
        <v>54.002511999999996</v>
      </c>
      <c r="AO19" s="27">
        <f t="shared" si="11"/>
        <v>248.71974999999998</v>
      </c>
      <c r="AP19" s="27">
        <f t="shared" si="12"/>
        <v>238.91524600000002</v>
      </c>
      <c r="AQ19" s="27">
        <f t="shared" si="13"/>
        <v>126.569016</v>
      </c>
      <c r="AR19" s="27">
        <f t="shared" si="14"/>
        <v>52.901153600000001</v>
      </c>
      <c r="AS19" s="34"/>
    </row>
    <row r="20" spans="1:45" ht="15.6" x14ac:dyDescent="0.35">
      <c r="A20" s="29" t="s">
        <v>109</v>
      </c>
      <c r="B20" s="54"/>
      <c r="C20" s="65" t="s">
        <v>224</v>
      </c>
      <c r="D20" s="62">
        <v>27.389999999999937</v>
      </c>
      <c r="F20" s="34">
        <v>4.2058076858520508</v>
      </c>
      <c r="G20" s="35">
        <v>20.49</v>
      </c>
      <c r="H20" s="35">
        <v>166.053</v>
      </c>
      <c r="I20" s="35">
        <v>2.802</v>
      </c>
      <c r="J20" s="35">
        <v>9.0459999999999994</v>
      </c>
      <c r="K20" s="35">
        <v>434.17</v>
      </c>
      <c r="L20" s="35">
        <v>21.460999999999999</v>
      </c>
      <c r="M20" s="35">
        <v>1216.0989999999999</v>
      </c>
      <c r="N20" s="35">
        <v>684.46400000000006</v>
      </c>
      <c r="O20" s="35">
        <v>3559.1559999999999</v>
      </c>
      <c r="P20" s="35">
        <v>71.424999999999997</v>
      </c>
      <c r="Q20" s="35">
        <v>22.094999999999999</v>
      </c>
      <c r="R20" s="35">
        <v>16.75</v>
      </c>
      <c r="S20" s="35">
        <v>18.032</v>
      </c>
      <c r="T20" s="35">
        <v>139.18600000000001</v>
      </c>
      <c r="U20" s="35">
        <v>157.42099999999999</v>
      </c>
      <c r="V20" s="35">
        <v>70.254000000000005</v>
      </c>
      <c r="W20" s="35">
        <v>74.563000000000002</v>
      </c>
      <c r="X20" s="35">
        <v>48.594000000000001</v>
      </c>
      <c r="Y20" s="35">
        <v>15.831</v>
      </c>
      <c r="Z20" s="35">
        <v>1.611</v>
      </c>
      <c r="AA20" s="35">
        <v>10.704000000000001</v>
      </c>
      <c r="AB20" s="35">
        <v>3.9830000000000001</v>
      </c>
      <c r="AD20" s="27">
        <f t="shared" si="0"/>
        <v>6.9335929999999992</v>
      </c>
      <c r="AE20" s="27">
        <f t="shared" si="1"/>
        <v>27.714578700000004</v>
      </c>
      <c r="AF20" s="27">
        <f t="shared" si="2"/>
        <v>0.29148079999999998</v>
      </c>
      <c r="AG20" s="27">
        <f t="shared" si="3"/>
        <v>0.37153600000000003</v>
      </c>
      <c r="AH20" s="27">
        <f t="shared" si="4"/>
        <v>2.3467880999999999</v>
      </c>
      <c r="AI20" s="27">
        <f t="shared" si="5"/>
        <v>0.86092480000000005</v>
      </c>
      <c r="AJ20" s="27">
        <f t="shared" si="6"/>
        <v>3.137956</v>
      </c>
      <c r="AK20" s="27">
        <f t="shared" si="7"/>
        <v>5.0640000000000004E-2</v>
      </c>
      <c r="AL20" s="27">
        <f t="shared" si="8"/>
        <v>72.551256499999994</v>
      </c>
      <c r="AM20" s="27">
        <f t="shared" si="9"/>
        <v>52.296849999999999</v>
      </c>
      <c r="AN20" s="27">
        <f t="shared" si="10"/>
        <v>53.796476799999994</v>
      </c>
      <c r="AO20" s="27">
        <f t="shared" si="11"/>
        <v>342.52223499999997</v>
      </c>
      <c r="AP20" s="27">
        <f t="shared" si="12"/>
        <v>207.71685400000001</v>
      </c>
      <c r="AQ20" s="27">
        <f t="shared" si="13"/>
        <v>118.7842608</v>
      </c>
      <c r="AR20" s="27">
        <f t="shared" si="14"/>
        <v>50.447985599999996</v>
      </c>
      <c r="AS20" s="34">
        <v>4.2058076858520508</v>
      </c>
    </row>
    <row r="21" spans="1:45" ht="15.6" x14ac:dyDescent="0.35">
      <c r="A21" s="29" t="s">
        <v>110</v>
      </c>
      <c r="B21" s="54"/>
      <c r="C21" s="65" t="s">
        <v>224</v>
      </c>
      <c r="D21" s="62">
        <v>28.759999999999938</v>
      </c>
      <c r="F21" s="34"/>
      <c r="G21" s="35">
        <v>18.577999999999999</v>
      </c>
      <c r="H21" s="35">
        <v>156.428</v>
      </c>
      <c r="I21" s="35">
        <v>2.3879999999999999</v>
      </c>
      <c r="J21" s="35">
        <v>7.8650000000000002</v>
      </c>
      <c r="K21" s="35">
        <v>412.23</v>
      </c>
      <c r="L21" s="35">
        <v>20.81</v>
      </c>
      <c r="M21" s="35">
        <v>1160.6179999999999</v>
      </c>
      <c r="N21" s="35">
        <v>627.84199999999998</v>
      </c>
      <c r="O21" s="35">
        <v>3348.8939999999998</v>
      </c>
      <c r="P21" s="35">
        <v>65.393000000000001</v>
      </c>
      <c r="Q21" s="35">
        <v>21.344000000000001</v>
      </c>
      <c r="R21" s="35">
        <v>15.372</v>
      </c>
      <c r="S21" s="35">
        <v>18.666</v>
      </c>
      <c r="T21" s="35">
        <v>110.251</v>
      </c>
      <c r="U21" s="35">
        <v>194.64699999999999</v>
      </c>
      <c r="V21" s="35">
        <v>76.278000000000006</v>
      </c>
      <c r="W21" s="35">
        <v>79.183000000000007</v>
      </c>
      <c r="X21" s="35">
        <v>56.02</v>
      </c>
      <c r="Y21" s="35">
        <v>15.849</v>
      </c>
      <c r="Z21" s="35">
        <v>1.67</v>
      </c>
      <c r="AA21" s="35">
        <v>13.141999999999999</v>
      </c>
      <c r="AB21" s="35">
        <v>4.1340000000000003</v>
      </c>
      <c r="AD21" s="27">
        <f t="shared" si="0"/>
        <v>6.1770145999999997</v>
      </c>
      <c r="AE21" s="27">
        <f t="shared" si="1"/>
        <v>26.483541200000005</v>
      </c>
      <c r="AF21" s="27">
        <f t="shared" si="2"/>
        <v>0.23749519999999999</v>
      </c>
      <c r="AG21" s="27">
        <f t="shared" si="3"/>
        <v>0.35398400000000002</v>
      </c>
      <c r="AH21" s="27">
        <f t="shared" si="4"/>
        <v>2.2413742000000001</v>
      </c>
      <c r="AI21" s="27">
        <f t="shared" si="5"/>
        <v>0.82128939999999995</v>
      </c>
      <c r="AJ21" s="27">
        <f t="shared" si="6"/>
        <v>2.9276939999999998</v>
      </c>
      <c r="AK21" s="27">
        <f t="shared" si="7"/>
        <v>4.5814400000000005E-2</v>
      </c>
      <c r="AL21" s="27">
        <f t="shared" si="8"/>
        <v>67.983148800000009</v>
      </c>
      <c r="AM21" s="27">
        <f t="shared" si="9"/>
        <v>44.136058400000003</v>
      </c>
      <c r="AN21" s="27">
        <f t="shared" si="10"/>
        <v>55.129398399999999</v>
      </c>
      <c r="AO21" s="27">
        <f t="shared" si="11"/>
        <v>278.93757249999999</v>
      </c>
      <c r="AP21" s="27">
        <f t="shared" si="12"/>
        <v>236.52977800000002</v>
      </c>
      <c r="AQ21" s="27">
        <f t="shared" si="13"/>
        <v>123.04205279999999</v>
      </c>
      <c r="AR21" s="27">
        <f t="shared" si="14"/>
        <v>50.476382399999999</v>
      </c>
      <c r="AS21" s="34"/>
    </row>
    <row r="22" spans="1:45" ht="15.6" x14ac:dyDescent="0.35">
      <c r="A22" s="29" t="s">
        <v>111</v>
      </c>
      <c r="B22" s="54"/>
      <c r="C22" s="65" t="s">
        <v>224</v>
      </c>
      <c r="D22" s="62">
        <v>30.129999999999939</v>
      </c>
      <c r="F22" s="34">
        <v>3.7724820375442505</v>
      </c>
      <c r="G22" s="35">
        <v>17.908999999999999</v>
      </c>
      <c r="H22" s="35">
        <v>159.45699999999999</v>
      </c>
      <c r="I22" s="35">
        <v>2.2639999999999998</v>
      </c>
      <c r="J22" s="35">
        <v>7.2009999999999996</v>
      </c>
      <c r="K22" s="35">
        <v>381.70100000000002</v>
      </c>
      <c r="L22" s="35">
        <v>18.067</v>
      </c>
      <c r="M22" s="35">
        <v>1166.3710000000001</v>
      </c>
      <c r="N22" s="35">
        <v>586.02700000000004</v>
      </c>
      <c r="O22" s="35">
        <v>2987.2</v>
      </c>
      <c r="P22" s="35">
        <v>52.042000000000002</v>
      </c>
      <c r="Q22" s="35">
        <v>18.744</v>
      </c>
      <c r="R22" s="35">
        <v>14.571999999999999</v>
      </c>
      <c r="S22" s="35">
        <v>14.189</v>
      </c>
      <c r="T22" s="35">
        <v>66.944999999999993</v>
      </c>
      <c r="U22" s="35">
        <v>162.43600000000001</v>
      </c>
      <c r="V22" s="35">
        <v>68.391999999999996</v>
      </c>
      <c r="W22" s="35">
        <v>74.372</v>
      </c>
      <c r="X22" s="35">
        <v>45.933</v>
      </c>
      <c r="Y22" s="35">
        <v>13.334</v>
      </c>
      <c r="Z22" s="35">
        <v>1.212</v>
      </c>
      <c r="AA22" s="35">
        <v>9.609</v>
      </c>
      <c r="AB22" s="35">
        <v>3.7879999999999998</v>
      </c>
      <c r="AD22" s="27">
        <f t="shared" si="0"/>
        <v>5.9122912999999997</v>
      </c>
      <c r="AE22" s="27">
        <f t="shared" si="1"/>
        <v>26.870950300000004</v>
      </c>
      <c r="AF22" s="27">
        <f t="shared" si="2"/>
        <v>0.22132559999999993</v>
      </c>
      <c r="AG22" s="27">
        <f t="shared" si="3"/>
        <v>0.32956080000000004</v>
      </c>
      <c r="AH22" s="27">
        <f t="shared" si="4"/>
        <v>2.2523049000000004</v>
      </c>
      <c r="AI22" s="27">
        <f t="shared" si="5"/>
        <v>0.79201889999999997</v>
      </c>
      <c r="AJ22" s="27">
        <f t="shared" si="6"/>
        <v>2.5659999999999998</v>
      </c>
      <c r="AK22" s="27">
        <f t="shared" si="7"/>
        <v>3.5133600000000008E-2</v>
      </c>
      <c r="AL22" s="27">
        <f t="shared" si="8"/>
        <v>52.168128799999998</v>
      </c>
      <c r="AM22" s="27">
        <f t="shared" si="9"/>
        <v>39.398298399999995</v>
      </c>
      <c r="AN22" s="27">
        <f t="shared" si="10"/>
        <v>45.716953599999997</v>
      </c>
      <c r="AO22" s="27">
        <f t="shared" si="11"/>
        <v>183.77263749999997</v>
      </c>
      <c r="AP22" s="27">
        <f t="shared" si="12"/>
        <v>211.59846400000001</v>
      </c>
      <c r="AQ22" s="27">
        <f t="shared" si="13"/>
        <v>118.6082352</v>
      </c>
      <c r="AR22" s="27">
        <f t="shared" si="14"/>
        <v>46.508718399999992</v>
      </c>
      <c r="AS22" s="34">
        <v>3.7724820375442505</v>
      </c>
    </row>
    <row r="23" spans="1:45" ht="15.6" x14ac:dyDescent="0.35">
      <c r="A23" s="29" t="s">
        <v>112</v>
      </c>
      <c r="B23" s="54"/>
      <c r="C23" s="65" t="s">
        <v>224</v>
      </c>
      <c r="D23" s="62">
        <v>31.49999999999994</v>
      </c>
      <c r="F23" s="34">
        <v>3.1113835573196411</v>
      </c>
      <c r="G23" s="35">
        <v>20.74</v>
      </c>
      <c r="H23" s="35">
        <v>167.125</v>
      </c>
      <c r="I23" s="35">
        <v>2.4569999999999999</v>
      </c>
      <c r="J23" s="35">
        <v>7.6219999999999999</v>
      </c>
      <c r="K23" s="35">
        <v>418.79199999999997</v>
      </c>
      <c r="L23" s="35">
        <v>18.468</v>
      </c>
      <c r="M23" s="35">
        <v>1276.1030000000001</v>
      </c>
      <c r="N23" s="35">
        <v>658.36</v>
      </c>
      <c r="O23" s="35">
        <v>3344.4380000000001</v>
      </c>
      <c r="P23" s="35">
        <v>65.313000000000002</v>
      </c>
      <c r="Q23" s="35">
        <v>20.161999999999999</v>
      </c>
      <c r="R23" s="35">
        <v>15.026999999999999</v>
      </c>
      <c r="S23" s="35">
        <v>16.786000000000001</v>
      </c>
      <c r="T23" s="35">
        <v>83.399000000000001</v>
      </c>
      <c r="U23" s="35">
        <v>190.80099999999999</v>
      </c>
      <c r="V23" s="35">
        <v>83.944000000000003</v>
      </c>
      <c r="W23" s="35">
        <v>101.148</v>
      </c>
      <c r="X23" s="35">
        <v>64.192999999999998</v>
      </c>
      <c r="Y23" s="35">
        <v>16.568000000000001</v>
      </c>
      <c r="Z23" s="35">
        <v>1.5669999999999999</v>
      </c>
      <c r="AA23" s="35">
        <v>14.294</v>
      </c>
      <c r="AB23" s="35">
        <v>5.4779999999999998</v>
      </c>
      <c r="AD23" s="27">
        <f t="shared" si="0"/>
        <v>7.0325180000000005</v>
      </c>
      <c r="AE23" s="27">
        <f t="shared" si="1"/>
        <v>27.851687500000004</v>
      </c>
      <c r="AF23" s="27">
        <f t="shared" si="2"/>
        <v>0.24649279999999998</v>
      </c>
      <c r="AG23" s="27">
        <f t="shared" si="3"/>
        <v>0.35923359999999999</v>
      </c>
      <c r="AH23" s="27">
        <f t="shared" si="4"/>
        <v>2.4607957000000003</v>
      </c>
      <c r="AI23" s="27">
        <f t="shared" si="5"/>
        <v>0.84265199999999996</v>
      </c>
      <c r="AJ23" s="27">
        <f t="shared" si="6"/>
        <v>2.9232380000000004</v>
      </c>
      <c r="AK23" s="27">
        <f t="shared" si="7"/>
        <v>4.5750400000000004E-2</v>
      </c>
      <c r="AL23" s="27">
        <f t="shared" si="8"/>
        <v>60.793397399999996</v>
      </c>
      <c r="AM23" s="27">
        <f t="shared" si="9"/>
        <v>42.0928994</v>
      </c>
      <c r="AN23" s="27">
        <f t="shared" si="10"/>
        <v>51.176886400000001</v>
      </c>
      <c r="AO23" s="27">
        <f t="shared" si="11"/>
        <v>219.93030249999998</v>
      </c>
      <c r="AP23" s="27">
        <f t="shared" si="12"/>
        <v>233.55297400000001</v>
      </c>
      <c r="AQ23" s="27">
        <f t="shared" si="13"/>
        <v>143.28499679999999</v>
      </c>
      <c r="AR23" s="27">
        <f t="shared" si="14"/>
        <v>51.6106768</v>
      </c>
      <c r="AS23" s="34">
        <v>3.1113835573196411</v>
      </c>
    </row>
    <row r="24" spans="1:45" ht="15.6" x14ac:dyDescent="0.35">
      <c r="A24" s="29" t="s">
        <v>113</v>
      </c>
      <c r="B24" s="54"/>
      <c r="C24" s="65" t="s">
        <v>224</v>
      </c>
      <c r="D24" s="62">
        <v>32.869999999999941</v>
      </c>
      <c r="F24" s="34">
        <v>3.6295484304428101</v>
      </c>
      <c r="G24" s="35">
        <v>21.718</v>
      </c>
      <c r="H24" s="35">
        <v>171.72399999999999</v>
      </c>
      <c r="I24" s="35">
        <v>2.601</v>
      </c>
      <c r="J24" s="35">
        <v>8.0790000000000006</v>
      </c>
      <c r="K24" s="35">
        <v>422.18400000000003</v>
      </c>
      <c r="L24" s="35">
        <v>22.045999999999999</v>
      </c>
      <c r="M24" s="35">
        <v>1304.8789999999999</v>
      </c>
      <c r="N24" s="35">
        <v>641.65599999999995</v>
      </c>
      <c r="O24" s="35">
        <v>3405.991</v>
      </c>
      <c r="P24" s="35">
        <v>65.241</v>
      </c>
      <c r="Q24" s="35">
        <v>21.657</v>
      </c>
      <c r="R24" s="35">
        <v>15.074</v>
      </c>
      <c r="S24" s="35">
        <v>18.582999999999998</v>
      </c>
      <c r="T24" s="35">
        <v>86.417000000000002</v>
      </c>
      <c r="U24" s="35">
        <v>194.55799999999999</v>
      </c>
      <c r="V24" s="35">
        <v>83.361999999999995</v>
      </c>
      <c r="W24" s="35">
        <v>97.613</v>
      </c>
      <c r="X24" s="35">
        <v>63.103000000000002</v>
      </c>
      <c r="Y24" s="35">
        <v>16.645</v>
      </c>
      <c r="Z24" s="35">
        <v>1.639</v>
      </c>
      <c r="AA24" s="35">
        <v>12.371</v>
      </c>
      <c r="AB24" s="35">
        <v>4.4809999999999999</v>
      </c>
      <c r="AD24" s="27">
        <f t="shared" si="0"/>
        <v>7.4195126</v>
      </c>
      <c r="AE24" s="27">
        <f t="shared" si="1"/>
        <v>28.439899600000004</v>
      </c>
      <c r="AF24" s="27">
        <f t="shared" si="2"/>
        <v>0.26527040000000002</v>
      </c>
      <c r="AG24" s="27">
        <f t="shared" si="3"/>
        <v>0.36194720000000002</v>
      </c>
      <c r="AH24" s="27">
        <f t="shared" si="4"/>
        <v>2.5154700999999999</v>
      </c>
      <c r="AI24" s="27">
        <f t="shared" si="5"/>
        <v>0.8309591999999999</v>
      </c>
      <c r="AJ24" s="27">
        <f t="shared" si="6"/>
        <v>2.9847910000000004</v>
      </c>
      <c r="AK24" s="27">
        <f t="shared" si="7"/>
        <v>4.5692800000000006E-2</v>
      </c>
      <c r="AL24" s="27">
        <f t="shared" si="8"/>
        <v>69.887033900000006</v>
      </c>
      <c r="AM24" s="27">
        <f t="shared" si="9"/>
        <v>42.371242799999997</v>
      </c>
      <c r="AN24" s="27">
        <f t="shared" si="10"/>
        <v>54.954899199999986</v>
      </c>
      <c r="AO24" s="27">
        <f t="shared" si="11"/>
        <v>226.56235749999999</v>
      </c>
      <c r="AP24" s="27">
        <f t="shared" si="12"/>
        <v>236.460892</v>
      </c>
      <c r="AQ24" s="27">
        <f t="shared" si="13"/>
        <v>140.02714079999998</v>
      </c>
      <c r="AR24" s="27">
        <f t="shared" si="14"/>
        <v>51.732151999999999</v>
      </c>
      <c r="AS24" s="34">
        <v>3.6295484304428101</v>
      </c>
    </row>
    <row r="25" spans="1:45" ht="15.6" x14ac:dyDescent="0.35">
      <c r="A25" s="29" t="s">
        <v>114</v>
      </c>
      <c r="B25" s="54"/>
      <c r="C25" s="65" t="s">
        <v>224</v>
      </c>
      <c r="D25" s="62">
        <v>34.239999999999938</v>
      </c>
      <c r="F25" s="34">
        <v>3.2983354330062866</v>
      </c>
      <c r="G25" s="35">
        <v>19.504999999999999</v>
      </c>
      <c r="H25" s="35">
        <v>154.15299999999999</v>
      </c>
      <c r="I25" s="35">
        <v>2.5390000000000001</v>
      </c>
      <c r="J25" s="35">
        <v>6.9950000000000001</v>
      </c>
      <c r="K25" s="35">
        <v>430.46899999999999</v>
      </c>
      <c r="L25" s="35">
        <v>20.922000000000001</v>
      </c>
      <c r="M25" s="35">
        <v>1261.386</v>
      </c>
      <c r="N25" s="35">
        <v>657.77200000000005</v>
      </c>
      <c r="O25" s="35">
        <v>3462.0259999999998</v>
      </c>
      <c r="P25" s="35">
        <v>68.632999999999996</v>
      </c>
      <c r="Q25" s="35">
        <v>21.597999999999999</v>
      </c>
      <c r="R25" s="35">
        <v>14.911</v>
      </c>
      <c r="S25" s="35">
        <v>18.28</v>
      </c>
      <c r="T25" s="35">
        <v>86.968000000000004</v>
      </c>
      <c r="U25" s="35">
        <v>203.042</v>
      </c>
      <c r="V25" s="35">
        <v>87.123999999999995</v>
      </c>
      <c r="W25" s="35">
        <v>98.805999999999997</v>
      </c>
      <c r="X25" s="35">
        <v>64.629000000000005</v>
      </c>
      <c r="Y25" s="35">
        <v>17.373999999999999</v>
      </c>
      <c r="Z25" s="35">
        <v>1.798</v>
      </c>
      <c r="AA25" s="35">
        <v>12.598000000000001</v>
      </c>
      <c r="AB25" s="35">
        <v>4.2300000000000004</v>
      </c>
      <c r="AD25" s="27">
        <f t="shared" si="0"/>
        <v>6.5438285</v>
      </c>
      <c r="AE25" s="27">
        <f t="shared" si="1"/>
        <v>26.192568700000002</v>
      </c>
      <c r="AF25" s="27">
        <f t="shared" si="2"/>
        <v>0.25718560000000001</v>
      </c>
      <c r="AG25" s="27">
        <f t="shared" si="3"/>
        <v>0.36857519999999999</v>
      </c>
      <c r="AH25" s="27">
        <f t="shared" si="4"/>
        <v>2.4328333999999998</v>
      </c>
      <c r="AI25" s="27">
        <f t="shared" si="5"/>
        <v>0.8422404</v>
      </c>
      <c r="AJ25" s="27">
        <f t="shared" si="6"/>
        <v>3.040826</v>
      </c>
      <c r="AK25" s="27">
        <f t="shared" si="7"/>
        <v>4.8406400000000002E-2</v>
      </c>
      <c r="AL25" s="27">
        <f t="shared" si="8"/>
        <v>69.528154599999993</v>
      </c>
      <c r="AM25" s="27">
        <f t="shared" si="9"/>
        <v>41.405924199999994</v>
      </c>
      <c r="AN25" s="27">
        <f t="shared" si="10"/>
        <v>54.317871999999994</v>
      </c>
      <c r="AO25" s="27">
        <f t="shared" si="11"/>
        <v>227.77318</v>
      </c>
      <c r="AP25" s="27">
        <f t="shared" si="12"/>
        <v>243.02750800000001</v>
      </c>
      <c r="AQ25" s="27">
        <f t="shared" si="13"/>
        <v>141.12660959999999</v>
      </c>
      <c r="AR25" s="27">
        <f t="shared" si="14"/>
        <v>52.882222399999996</v>
      </c>
      <c r="AS25" s="34">
        <v>3.2983354330062866</v>
      </c>
    </row>
    <row r="26" spans="1:45" ht="15.6" x14ac:dyDescent="0.35">
      <c r="A26" s="29" t="s">
        <v>115</v>
      </c>
      <c r="B26" s="54"/>
      <c r="C26" s="65" t="s">
        <v>224</v>
      </c>
      <c r="D26" s="62">
        <v>35.609999999999935</v>
      </c>
      <c r="F26" s="34">
        <v>4.7265486717224121</v>
      </c>
      <c r="G26" s="35">
        <v>19.994</v>
      </c>
      <c r="H26" s="35">
        <v>165.68100000000001</v>
      </c>
      <c r="I26" s="35">
        <v>2.105</v>
      </c>
      <c r="J26" s="35">
        <v>7.6550000000000002</v>
      </c>
      <c r="K26" s="35">
        <v>373.43900000000002</v>
      </c>
      <c r="L26" s="35">
        <v>15.721</v>
      </c>
      <c r="M26" s="35">
        <v>1227.204</v>
      </c>
      <c r="N26" s="35">
        <v>711.39400000000001</v>
      </c>
      <c r="O26" s="35">
        <v>3109.502</v>
      </c>
      <c r="P26" s="35">
        <v>63.664000000000001</v>
      </c>
      <c r="Q26" s="35">
        <v>18.728000000000002</v>
      </c>
      <c r="R26" s="35">
        <v>15.382</v>
      </c>
      <c r="S26" s="35">
        <v>18.718</v>
      </c>
      <c r="T26" s="35">
        <v>84.808000000000007</v>
      </c>
      <c r="U26" s="35">
        <v>203.148</v>
      </c>
      <c r="V26" s="35">
        <v>87.477999999999994</v>
      </c>
      <c r="W26" s="35">
        <v>102.971</v>
      </c>
      <c r="X26" s="35">
        <v>67.754000000000005</v>
      </c>
      <c r="Y26" s="35">
        <v>17.263000000000002</v>
      </c>
      <c r="Z26" s="35">
        <v>1.5760000000000001</v>
      </c>
      <c r="AA26" s="35">
        <v>13.289</v>
      </c>
      <c r="AB26" s="35">
        <v>5.4420000000000002</v>
      </c>
      <c r="AD26" s="27">
        <f t="shared" si="0"/>
        <v>6.7373257999999998</v>
      </c>
      <c r="AE26" s="27">
        <f t="shared" si="1"/>
        <v>27.6669999</v>
      </c>
      <c r="AF26" s="27">
        <f t="shared" si="2"/>
        <v>0.20059199999999996</v>
      </c>
      <c r="AG26" s="27">
        <f t="shared" si="3"/>
        <v>0.32295120000000005</v>
      </c>
      <c r="AH26" s="27">
        <f t="shared" si="4"/>
        <v>2.3678876</v>
      </c>
      <c r="AI26" s="27">
        <f t="shared" si="5"/>
        <v>0.8797758</v>
      </c>
      <c r="AJ26" s="27">
        <f t="shared" si="6"/>
        <v>2.6883020000000002</v>
      </c>
      <c r="AK26" s="27">
        <f t="shared" si="7"/>
        <v>4.4431200000000004E-2</v>
      </c>
      <c r="AL26" s="27">
        <f t="shared" si="8"/>
        <v>52.070805600000007</v>
      </c>
      <c r="AM26" s="27">
        <f t="shared" si="9"/>
        <v>44.195280400000009</v>
      </c>
      <c r="AN26" s="27">
        <f t="shared" si="10"/>
        <v>55.238723199999995</v>
      </c>
      <c r="AO26" s="27">
        <f t="shared" si="11"/>
        <v>223.02658</v>
      </c>
      <c r="AP26" s="27">
        <f t="shared" si="12"/>
        <v>243.10955200000001</v>
      </c>
      <c r="AQ26" s="27">
        <f t="shared" si="13"/>
        <v>144.96507360000001</v>
      </c>
      <c r="AR26" s="27">
        <f t="shared" si="14"/>
        <v>52.7071088</v>
      </c>
      <c r="AS26" s="34">
        <v>4.7265486717224121</v>
      </c>
    </row>
    <row r="27" spans="1:45" ht="15.6" x14ac:dyDescent="0.35">
      <c r="A27" s="29" t="s">
        <v>116</v>
      </c>
      <c r="B27" s="54"/>
      <c r="C27" s="65" t="s">
        <v>224</v>
      </c>
      <c r="D27" s="62">
        <v>36.979999999999933</v>
      </c>
      <c r="F27" s="34">
        <v>2.0293105840682983</v>
      </c>
      <c r="G27" s="35">
        <v>20.198</v>
      </c>
      <c r="H27" s="35">
        <v>159.006</v>
      </c>
      <c r="I27" s="35">
        <v>2.6230000000000002</v>
      </c>
      <c r="J27" s="35">
        <v>8.3949999999999996</v>
      </c>
      <c r="K27" s="35">
        <v>369.69099999999997</v>
      </c>
      <c r="L27" s="35">
        <v>18.635000000000002</v>
      </c>
      <c r="M27" s="35">
        <v>1263.376</v>
      </c>
      <c r="N27" s="35">
        <v>781.68299999999999</v>
      </c>
      <c r="O27" s="35">
        <v>3198.9540000000002</v>
      </c>
      <c r="P27" s="35">
        <v>69.087999999999994</v>
      </c>
      <c r="Q27" s="35">
        <v>19.574000000000002</v>
      </c>
      <c r="R27" s="35">
        <v>14.561999999999999</v>
      </c>
      <c r="S27" s="35">
        <v>18.588000000000001</v>
      </c>
      <c r="T27" s="35">
        <v>90.323999999999998</v>
      </c>
      <c r="U27" s="35">
        <v>169.363</v>
      </c>
      <c r="V27" s="35">
        <v>90.137</v>
      </c>
      <c r="W27" s="35">
        <v>107.67</v>
      </c>
      <c r="X27" s="35">
        <v>67.316999999999993</v>
      </c>
      <c r="Y27" s="35">
        <v>18.239999999999998</v>
      </c>
      <c r="Z27" s="35">
        <v>1.82</v>
      </c>
      <c r="AA27" s="35">
        <v>15.419</v>
      </c>
      <c r="AB27" s="35">
        <v>4.2960000000000003</v>
      </c>
      <c r="AD27" s="27">
        <f t="shared" si="0"/>
        <v>6.8180486</v>
      </c>
      <c r="AE27" s="27">
        <f t="shared" si="1"/>
        <v>26.813267400000001</v>
      </c>
      <c r="AF27" s="27">
        <f t="shared" si="2"/>
        <v>0.26813920000000002</v>
      </c>
      <c r="AG27" s="27">
        <f t="shared" si="3"/>
        <v>0.31995279999999998</v>
      </c>
      <c r="AH27" s="27">
        <f t="shared" si="4"/>
        <v>2.4366143999999998</v>
      </c>
      <c r="AI27" s="27">
        <f t="shared" si="5"/>
        <v>0.92897809999999992</v>
      </c>
      <c r="AJ27" s="27">
        <f t="shared" si="6"/>
        <v>2.7777539999999998</v>
      </c>
      <c r="AK27" s="27">
        <f t="shared" si="7"/>
        <v>4.8770399999999998E-2</v>
      </c>
      <c r="AL27" s="27">
        <f t="shared" si="8"/>
        <v>57.216769800000016</v>
      </c>
      <c r="AM27" s="27">
        <f t="shared" si="9"/>
        <v>39.339076400000003</v>
      </c>
      <c r="AN27" s="27">
        <f t="shared" si="10"/>
        <v>54.965411199999991</v>
      </c>
      <c r="AO27" s="27">
        <f t="shared" si="11"/>
        <v>235.14798999999996</v>
      </c>
      <c r="AP27" s="27">
        <f t="shared" si="12"/>
        <v>216.95996200000002</v>
      </c>
      <c r="AQ27" s="27">
        <f t="shared" si="13"/>
        <v>149.295672</v>
      </c>
      <c r="AR27" s="27">
        <f t="shared" si="14"/>
        <v>54.248423999999993</v>
      </c>
      <c r="AS27" s="34">
        <v>2.0293105840682983</v>
      </c>
    </row>
    <row r="28" spans="1:45" ht="15.6" x14ac:dyDescent="0.35">
      <c r="A28" s="29" t="s">
        <v>117</v>
      </c>
      <c r="B28" s="54"/>
      <c r="C28" s="65" t="s">
        <v>224</v>
      </c>
      <c r="D28" s="62">
        <v>38.34999999999993</v>
      </c>
      <c r="F28" s="34">
        <v>3.2763818502426147</v>
      </c>
      <c r="G28" s="35">
        <v>21.491</v>
      </c>
      <c r="H28" s="35">
        <v>174.43</v>
      </c>
      <c r="I28" s="35">
        <v>2.694</v>
      </c>
      <c r="J28" s="35">
        <v>7.944</v>
      </c>
      <c r="K28" s="35">
        <v>378.59</v>
      </c>
      <c r="L28" s="35">
        <v>14.907</v>
      </c>
      <c r="M28" s="35">
        <v>1258.6179999999999</v>
      </c>
      <c r="N28" s="35">
        <v>889.67399999999998</v>
      </c>
      <c r="O28" s="35">
        <v>3243.7550000000001</v>
      </c>
      <c r="P28" s="35">
        <v>73.037999999999997</v>
      </c>
      <c r="Q28" s="35">
        <v>20.297000000000001</v>
      </c>
      <c r="R28" s="35">
        <v>14.404</v>
      </c>
      <c r="S28" s="35">
        <v>18.010999999999999</v>
      </c>
      <c r="T28" s="35">
        <v>91.292000000000002</v>
      </c>
      <c r="U28" s="35">
        <v>148.964</v>
      </c>
      <c r="V28" s="35">
        <v>85.287999999999997</v>
      </c>
      <c r="W28" s="35">
        <v>105.953</v>
      </c>
      <c r="X28" s="35">
        <v>67.608999999999995</v>
      </c>
      <c r="Y28" s="35">
        <v>18.384</v>
      </c>
      <c r="Z28" s="35">
        <v>1.7010000000000001</v>
      </c>
      <c r="AA28" s="35">
        <v>13.3</v>
      </c>
      <c r="AB28" s="35">
        <v>5.484</v>
      </c>
      <c r="AD28" s="27">
        <f t="shared" si="0"/>
        <v>7.3296886999999993</v>
      </c>
      <c r="AE28" s="27">
        <f t="shared" si="1"/>
        <v>28.785997000000002</v>
      </c>
      <c r="AF28" s="27">
        <f t="shared" si="2"/>
        <v>0.27739760000000002</v>
      </c>
      <c r="AG28" s="27">
        <f t="shared" si="3"/>
        <v>0.32707199999999997</v>
      </c>
      <c r="AH28" s="27">
        <f t="shared" si="4"/>
        <v>2.4275742</v>
      </c>
      <c r="AI28" s="27">
        <f t="shared" si="5"/>
        <v>1.0045717999999999</v>
      </c>
      <c r="AJ28" s="27">
        <f t="shared" si="6"/>
        <v>2.8225550000000004</v>
      </c>
      <c r="AK28" s="27">
        <f t="shared" si="7"/>
        <v>5.1930400000000002E-2</v>
      </c>
      <c r="AL28" s="27">
        <f t="shared" si="8"/>
        <v>61.614561900000005</v>
      </c>
      <c r="AM28" s="27">
        <f t="shared" si="9"/>
        <v>38.403368800000003</v>
      </c>
      <c r="AN28" s="27">
        <f t="shared" si="10"/>
        <v>53.752326400000001</v>
      </c>
      <c r="AO28" s="27">
        <f t="shared" si="11"/>
        <v>237.27516999999997</v>
      </c>
      <c r="AP28" s="27">
        <f t="shared" si="12"/>
        <v>201.17113599999999</v>
      </c>
      <c r="AQ28" s="27">
        <f t="shared" si="13"/>
        <v>147.7132848</v>
      </c>
      <c r="AR28" s="27">
        <f t="shared" si="14"/>
        <v>54.475598399999996</v>
      </c>
      <c r="AS28" s="34">
        <v>3.2763818502426147</v>
      </c>
    </row>
    <row r="29" spans="1:45" ht="15.6" x14ac:dyDescent="0.35">
      <c r="A29" s="29" t="s">
        <v>118</v>
      </c>
      <c r="B29" s="54"/>
      <c r="C29" s="65" t="s">
        <v>224</v>
      </c>
      <c r="D29" s="62">
        <v>39.719999999999928</v>
      </c>
      <c r="F29" s="34">
        <v>4.7757968902587891</v>
      </c>
      <c r="G29" s="35">
        <v>20.797000000000001</v>
      </c>
      <c r="H29" s="35">
        <v>162.572</v>
      </c>
      <c r="I29" s="35">
        <v>2.7570000000000001</v>
      </c>
      <c r="J29" s="35">
        <v>8.6359999999999992</v>
      </c>
      <c r="K29" s="35">
        <v>395.99</v>
      </c>
      <c r="L29" s="35">
        <v>15.349</v>
      </c>
      <c r="M29" s="35">
        <v>1294.2929999999999</v>
      </c>
      <c r="N29" s="35">
        <v>817.86599999999999</v>
      </c>
      <c r="O29" s="35">
        <v>3447.6619999999998</v>
      </c>
      <c r="P29" s="35">
        <v>78.349999999999994</v>
      </c>
      <c r="Q29" s="35">
        <v>21.52</v>
      </c>
      <c r="R29" s="35">
        <v>16.045000000000002</v>
      </c>
      <c r="S29" s="35">
        <v>21.733000000000001</v>
      </c>
      <c r="T29" s="35">
        <v>102.762</v>
      </c>
      <c r="U29" s="35">
        <v>154.435</v>
      </c>
      <c r="V29" s="35">
        <v>76.417000000000002</v>
      </c>
      <c r="W29" s="35">
        <v>98.025000000000006</v>
      </c>
      <c r="X29" s="35">
        <v>56.948</v>
      </c>
      <c r="Y29" s="35">
        <v>19.594000000000001</v>
      </c>
      <c r="Z29" s="35">
        <v>2.0139999999999998</v>
      </c>
      <c r="AA29" s="35">
        <v>12.08</v>
      </c>
      <c r="AB29" s="35">
        <v>4.3769999999999998</v>
      </c>
      <c r="AD29" s="27">
        <f t="shared" si="0"/>
        <v>7.0550728999999999</v>
      </c>
      <c r="AE29" s="27">
        <f t="shared" si="1"/>
        <v>27.269358799999999</v>
      </c>
      <c r="AF29" s="27">
        <f t="shared" si="2"/>
        <v>0.2856128</v>
      </c>
      <c r="AG29" s="27">
        <f t="shared" si="3"/>
        <v>0.34099200000000002</v>
      </c>
      <c r="AH29" s="27">
        <f t="shared" si="4"/>
        <v>2.4953566999999999</v>
      </c>
      <c r="AI29" s="27">
        <f t="shared" si="5"/>
        <v>0.95430619999999999</v>
      </c>
      <c r="AJ29" s="27">
        <f t="shared" si="6"/>
        <v>3.0264619999999995</v>
      </c>
      <c r="AK29" s="27">
        <f t="shared" si="7"/>
        <v>5.6180000000000001E-2</v>
      </c>
      <c r="AL29" s="27">
        <f t="shared" si="8"/>
        <v>69.053703999999982</v>
      </c>
      <c r="AM29" s="27">
        <f t="shared" si="9"/>
        <v>48.121699000000014</v>
      </c>
      <c r="AN29" s="27">
        <f t="shared" si="10"/>
        <v>61.577459199999993</v>
      </c>
      <c r="AO29" s="27">
        <f t="shared" si="11"/>
        <v>262.48049500000002</v>
      </c>
      <c r="AP29" s="27">
        <f t="shared" si="12"/>
        <v>205.40568999999999</v>
      </c>
      <c r="AQ29" s="27">
        <f t="shared" si="13"/>
        <v>140.40684000000002</v>
      </c>
      <c r="AR29" s="27">
        <f t="shared" si="14"/>
        <v>56.384494399999994</v>
      </c>
      <c r="AS29" s="34">
        <v>4.7757968902587891</v>
      </c>
    </row>
    <row r="30" spans="1:45" ht="15.6" x14ac:dyDescent="0.35">
      <c r="A30" s="29" t="s">
        <v>119</v>
      </c>
      <c r="B30" s="54"/>
      <c r="C30" s="65" t="s">
        <v>224</v>
      </c>
      <c r="D30" s="62">
        <v>41.089999999999925</v>
      </c>
      <c r="F30" s="34">
        <v>5.393589973449707</v>
      </c>
      <c r="G30" s="35">
        <v>23.536999999999999</v>
      </c>
      <c r="H30" s="35">
        <v>160.06399999999999</v>
      </c>
      <c r="I30" s="35">
        <v>3.024</v>
      </c>
      <c r="J30" s="35">
        <v>8.5079999999999991</v>
      </c>
      <c r="K30" s="35">
        <v>418.57499999999999</v>
      </c>
      <c r="L30" s="35">
        <v>17.917000000000002</v>
      </c>
      <c r="M30" s="35">
        <v>1342.806</v>
      </c>
      <c r="N30" s="35">
        <v>821.63599999999997</v>
      </c>
      <c r="O30" s="35">
        <v>3737.33</v>
      </c>
      <c r="P30" s="35">
        <v>82.358999999999995</v>
      </c>
      <c r="Q30" s="35">
        <v>22.646999999999998</v>
      </c>
      <c r="R30" s="35">
        <v>16.966000000000001</v>
      </c>
      <c r="S30" s="35">
        <v>21.436</v>
      </c>
      <c r="T30" s="35">
        <v>115.581</v>
      </c>
      <c r="U30" s="35">
        <v>178.77699999999999</v>
      </c>
      <c r="V30" s="35">
        <v>83.483999999999995</v>
      </c>
      <c r="W30" s="35">
        <v>109.095</v>
      </c>
      <c r="X30" s="35">
        <v>64.997</v>
      </c>
      <c r="Y30" s="35">
        <v>22.184999999999999</v>
      </c>
      <c r="Z30" s="35">
        <v>2.3580000000000001</v>
      </c>
      <c r="AA30" s="35">
        <v>14.712</v>
      </c>
      <c r="AB30" s="35">
        <v>4.8150000000000004</v>
      </c>
      <c r="AD30" s="27">
        <f t="shared" si="0"/>
        <v>8.1392908999999989</v>
      </c>
      <c r="AE30" s="27">
        <f t="shared" si="1"/>
        <v>26.948585600000001</v>
      </c>
      <c r="AF30" s="27">
        <f t="shared" si="2"/>
        <v>0.32042959999999998</v>
      </c>
      <c r="AG30" s="27">
        <f t="shared" si="3"/>
        <v>0.35905999999999999</v>
      </c>
      <c r="AH30" s="27">
        <f t="shared" si="4"/>
        <v>2.5875314</v>
      </c>
      <c r="AI30" s="27">
        <f t="shared" si="5"/>
        <v>0.95694520000000005</v>
      </c>
      <c r="AJ30" s="27">
        <f t="shared" si="6"/>
        <v>3.3161300000000002</v>
      </c>
      <c r="AK30" s="27">
        <f t="shared" si="7"/>
        <v>5.9387199999999994E-2</v>
      </c>
      <c r="AL30" s="27">
        <f t="shared" si="8"/>
        <v>75.908906899999977</v>
      </c>
      <c r="AM30" s="27">
        <f t="shared" si="9"/>
        <v>53.576045200000017</v>
      </c>
      <c r="AN30" s="27">
        <f t="shared" si="10"/>
        <v>60.953046399999991</v>
      </c>
      <c r="AO30" s="27">
        <f t="shared" si="11"/>
        <v>290.65024749999998</v>
      </c>
      <c r="AP30" s="27">
        <f t="shared" si="12"/>
        <v>224.246398</v>
      </c>
      <c r="AQ30" s="27">
        <f t="shared" si="13"/>
        <v>150.60895199999999</v>
      </c>
      <c r="AR30" s="27">
        <f t="shared" si="14"/>
        <v>60.472055999999995</v>
      </c>
      <c r="AS30" s="34">
        <v>5.393589973449707</v>
      </c>
    </row>
    <row r="31" spans="1:45" ht="15.6" x14ac:dyDescent="0.35">
      <c r="A31" s="29" t="s">
        <v>120</v>
      </c>
      <c r="B31" s="54"/>
      <c r="C31" s="65" t="s">
        <v>224</v>
      </c>
      <c r="D31" s="62">
        <v>42.459999999999923</v>
      </c>
      <c r="F31" s="34"/>
      <c r="G31" s="35">
        <v>22.513000000000002</v>
      </c>
      <c r="H31" s="35">
        <v>157.524</v>
      </c>
      <c r="I31" s="35">
        <v>2.7210000000000001</v>
      </c>
      <c r="J31" s="35">
        <v>7.9889999999999999</v>
      </c>
      <c r="K31" s="35">
        <v>436.26499999999999</v>
      </c>
      <c r="L31" s="35">
        <v>20.109000000000002</v>
      </c>
      <c r="M31" s="35">
        <v>1377.4449999999999</v>
      </c>
      <c r="N31" s="35">
        <v>835.346</v>
      </c>
      <c r="O31" s="35">
        <v>3830.944</v>
      </c>
      <c r="P31" s="35">
        <v>83.128</v>
      </c>
      <c r="Q31" s="35">
        <v>22.535</v>
      </c>
      <c r="R31" s="35">
        <v>16.850000000000001</v>
      </c>
      <c r="S31" s="35">
        <v>19.751000000000001</v>
      </c>
      <c r="T31" s="35">
        <v>103.89700000000001</v>
      </c>
      <c r="U31" s="35">
        <v>141.11799999999999</v>
      </c>
      <c r="V31" s="35">
        <v>71.123999999999995</v>
      </c>
      <c r="W31" s="35">
        <v>93.296999999999997</v>
      </c>
      <c r="X31" s="35">
        <v>49.134999999999998</v>
      </c>
      <c r="Y31" s="35">
        <v>21.956</v>
      </c>
      <c r="Z31" s="35">
        <v>2.3380000000000001</v>
      </c>
      <c r="AA31" s="35">
        <v>10.446999999999999</v>
      </c>
      <c r="AB31" s="35">
        <v>5.67</v>
      </c>
      <c r="AD31" s="27">
        <f t="shared" si="0"/>
        <v>7.734094100000001</v>
      </c>
      <c r="AE31" s="27">
        <f t="shared" si="1"/>
        <v>26.623719600000001</v>
      </c>
      <c r="AF31" s="27">
        <f t="shared" si="2"/>
        <v>0.28091840000000001</v>
      </c>
      <c r="AG31" s="27">
        <f t="shared" si="3"/>
        <v>0.37321199999999999</v>
      </c>
      <c r="AH31" s="27">
        <f t="shared" si="4"/>
        <v>2.6533454999999999</v>
      </c>
      <c r="AI31" s="27">
        <f t="shared" si="5"/>
        <v>0.96654219999999991</v>
      </c>
      <c r="AJ31" s="27">
        <f t="shared" si="6"/>
        <v>3.4097439999999999</v>
      </c>
      <c r="AK31" s="27">
        <f t="shared" si="7"/>
        <v>6.0002400000000004E-2</v>
      </c>
      <c r="AL31" s="27">
        <f t="shared" si="8"/>
        <v>75.227644499999997</v>
      </c>
      <c r="AM31" s="27">
        <f t="shared" si="9"/>
        <v>52.889070000000011</v>
      </c>
      <c r="AN31" s="27">
        <f t="shared" si="10"/>
        <v>57.410502399999999</v>
      </c>
      <c r="AO31" s="27">
        <f t="shared" si="11"/>
        <v>264.97465749999998</v>
      </c>
      <c r="AP31" s="27">
        <f t="shared" si="12"/>
        <v>195.098332</v>
      </c>
      <c r="AQ31" s="27">
        <f t="shared" si="13"/>
        <v>136.0495152</v>
      </c>
      <c r="AR31" s="27">
        <f t="shared" si="14"/>
        <v>60.110785599999993</v>
      </c>
      <c r="AS31" s="34"/>
    </row>
    <row r="32" spans="1:45" ht="15.6" x14ac:dyDescent="0.35">
      <c r="A32" s="29" t="s">
        <v>121</v>
      </c>
      <c r="B32" s="54"/>
      <c r="C32" s="65" t="s">
        <v>224</v>
      </c>
      <c r="D32" s="62">
        <v>43.82999999999992</v>
      </c>
      <c r="F32" s="34">
        <v>3.2482874393463135</v>
      </c>
      <c r="G32" s="35">
        <v>21.876000000000001</v>
      </c>
      <c r="H32" s="35">
        <v>154.352</v>
      </c>
      <c r="I32" s="35">
        <v>2.6509999999999998</v>
      </c>
      <c r="J32" s="35">
        <v>7.0650000000000004</v>
      </c>
      <c r="K32" s="35">
        <v>434.78899999999999</v>
      </c>
      <c r="L32" s="35">
        <v>20.437999999999999</v>
      </c>
      <c r="M32" s="35">
        <v>1398.1949999999999</v>
      </c>
      <c r="N32" s="35">
        <v>795.05200000000002</v>
      </c>
      <c r="O32" s="35">
        <v>3831.482</v>
      </c>
      <c r="P32" s="35">
        <v>85.144999999999996</v>
      </c>
      <c r="Q32" s="35">
        <v>22.911999999999999</v>
      </c>
      <c r="R32" s="35">
        <v>15.749000000000001</v>
      </c>
      <c r="S32" s="35">
        <v>21.567</v>
      </c>
      <c r="T32" s="35">
        <v>103.605</v>
      </c>
      <c r="U32" s="35">
        <v>163.173</v>
      </c>
      <c r="V32" s="35">
        <v>75.528999999999996</v>
      </c>
      <c r="W32" s="35">
        <v>99.480999999999995</v>
      </c>
      <c r="X32" s="35">
        <v>55.372</v>
      </c>
      <c r="Y32" s="35">
        <v>21.558</v>
      </c>
      <c r="Z32" s="35">
        <v>2.2160000000000002</v>
      </c>
      <c r="AA32" s="35">
        <v>13.723000000000001</v>
      </c>
      <c r="AB32" s="35">
        <v>5.4039999999999999</v>
      </c>
      <c r="AD32" s="27">
        <f t="shared" si="0"/>
        <v>7.4820332000000009</v>
      </c>
      <c r="AE32" s="27">
        <f t="shared" si="1"/>
        <v>26.218020800000005</v>
      </c>
      <c r="AF32" s="27">
        <f t="shared" si="2"/>
        <v>0.27179039999999999</v>
      </c>
      <c r="AG32" s="27">
        <f t="shared" si="3"/>
        <v>0.37203120000000001</v>
      </c>
      <c r="AH32" s="27">
        <f t="shared" si="4"/>
        <v>2.6927705</v>
      </c>
      <c r="AI32" s="27">
        <f t="shared" si="5"/>
        <v>0.93833640000000007</v>
      </c>
      <c r="AJ32" s="27">
        <f t="shared" si="6"/>
        <v>3.4102819999999996</v>
      </c>
      <c r="AK32" s="27">
        <f t="shared" si="7"/>
        <v>6.1615999999999997E-2</v>
      </c>
      <c r="AL32" s="27">
        <f t="shared" si="8"/>
        <v>77.520822399999986</v>
      </c>
      <c r="AM32" s="27">
        <f t="shared" si="9"/>
        <v>46.368727800000009</v>
      </c>
      <c r="AN32" s="27">
        <f t="shared" si="10"/>
        <v>61.228460799999993</v>
      </c>
      <c r="AO32" s="27">
        <f t="shared" si="11"/>
        <v>264.3329875</v>
      </c>
      <c r="AP32" s="27">
        <f t="shared" si="12"/>
        <v>212.168902</v>
      </c>
      <c r="AQ32" s="27">
        <f t="shared" si="13"/>
        <v>141.74868960000001</v>
      </c>
      <c r="AR32" s="27">
        <f t="shared" si="14"/>
        <v>59.482900799999996</v>
      </c>
      <c r="AS32" s="34">
        <v>3.2482874393463135</v>
      </c>
    </row>
    <row r="33" spans="1:45" ht="15.6" x14ac:dyDescent="0.35">
      <c r="A33" s="29" t="s">
        <v>122</v>
      </c>
      <c r="B33" s="54"/>
      <c r="C33" s="65" t="s">
        <v>224</v>
      </c>
      <c r="D33" s="62">
        <v>45.199999999999918</v>
      </c>
      <c r="F33" s="34">
        <v>4.4715573787689209</v>
      </c>
      <c r="G33" s="35">
        <v>21.282</v>
      </c>
      <c r="H33" s="35">
        <v>151.95400000000001</v>
      </c>
      <c r="I33" s="35">
        <v>2.4340000000000002</v>
      </c>
      <c r="J33" s="35">
        <v>7.5839999999999996</v>
      </c>
      <c r="K33" s="35">
        <v>431.44299999999998</v>
      </c>
      <c r="L33" s="35">
        <v>19.209</v>
      </c>
      <c r="M33" s="35">
        <v>1386.3389999999999</v>
      </c>
      <c r="N33" s="35">
        <v>844.55499999999995</v>
      </c>
      <c r="O33" s="35">
        <v>3919.0909999999999</v>
      </c>
      <c r="P33" s="35">
        <v>98.909000000000006</v>
      </c>
      <c r="Q33" s="35">
        <v>23.006</v>
      </c>
      <c r="R33" s="35">
        <v>16.678999999999998</v>
      </c>
      <c r="S33" s="35">
        <v>22.178999999999998</v>
      </c>
      <c r="T33" s="35">
        <v>118.342</v>
      </c>
      <c r="U33" s="35">
        <v>157.25700000000001</v>
      </c>
      <c r="V33" s="35">
        <v>74.647999999999996</v>
      </c>
      <c r="W33" s="35">
        <v>100.42700000000001</v>
      </c>
      <c r="X33" s="35">
        <v>55.588999999999999</v>
      </c>
      <c r="Y33" s="35">
        <v>23.062000000000001</v>
      </c>
      <c r="Z33" s="35">
        <v>2.5110000000000001</v>
      </c>
      <c r="AA33" s="35">
        <v>11.346</v>
      </c>
      <c r="AB33" s="35">
        <v>4.5279999999999996</v>
      </c>
      <c r="AD33" s="27">
        <f t="shared" si="0"/>
        <v>7.246987400000001</v>
      </c>
      <c r="AE33" s="27">
        <f t="shared" si="1"/>
        <v>25.911316600000006</v>
      </c>
      <c r="AF33" s="27">
        <f t="shared" si="2"/>
        <v>0.2434936</v>
      </c>
      <c r="AG33" s="27">
        <f t="shared" si="3"/>
        <v>0.36935440000000003</v>
      </c>
      <c r="AH33" s="27">
        <f t="shared" si="4"/>
        <v>2.6702440999999997</v>
      </c>
      <c r="AI33" s="27">
        <f t="shared" si="5"/>
        <v>0.97298850000000003</v>
      </c>
      <c r="AJ33" s="27">
        <f t="shared" si="6"/>
        <v>3.4978910000000001</v>
      </c>
      <c r="AK33" s="27">
        <f t="shared" si="7"/>
        <v>7.2627200000000003E-2</v>
      </c>
      <c r="AL33" s="27">
        <f t="shared" si="8"/>
        <v>78.092596200000003</v>
      </c>
      <c r="AM33" s="27">
        <f t="shared" si="9"/>
        <v>51.876373799999989</v>
      </c>
      <c r="AN33" s="27">
        <f t="shared" si="10"/>
        <v>62.515129599999995</v>
      </c>
      <c r="AO33" s="27">
        <f t="shared" si="11"/>
        <v>296.71754499999997</v>
      </c>
      <c r="AP33" s="27">
        <f t="shared" si="12"/>
        <v>207.58991800000001</v>
      </c>
      <c r="AQ33" s="27">
        <f t="shared" si="13"/>
        <v>142.62052320000001</v>
      </c>
      <c r="AR33" s="27">
        <f t="shared" si="14"/>
        <v>61.855611199999998</v>
      </c>
      <c r="AS33" s="34">
        <v>4.4715573787689209</v>
      </c>
    </row>
    <row r="34" spans="1:45" ht="15.6" x14ac:dyDescent="0.35">
      <c r="A34" s="29" t="s">
        <v>123</v>
      </c>
      <c r="B34" s="54"/>
      <c r="C34" s="65" t="s">
        <v>224</v>
      </c>
      <c r="D34" s="62">
        <v>46.569999999999915</v>
      </c>
      <c r="F34" s="34">
        <v>3.8476583957672119</v>
      </c>
      <c r="G34" s="35">
        <v>21.158000000000001</v>
      </c>
      <c r="H34" s="35">
        <v>150.46899999999999</v>
      </c>
      <c r="I34" s="35">
        <v>2.4910000000000001</v>
      </c>
      <c r="J34" s="35">
        <v>6.98</v>
      </c>
      <c r="K34" s="35">
        <v>427.755</v>
      </c>
      <c r="L34" s="35">
        <v>18.006</v>
      </c>
      <c r="M34" s="35">
        <v>1374.7529999999999</v>
      </c>
      <c r="N34" s="35">
        <v>827.88800000000003</v>
      </c>
      <c r="O34" s="35">
        <v>3888.1280000000002</v>
      </c>
      <c r="P34" s="35">
        <v>98.257000000000005</v>
      </c>
      <c r="Q34" s="35">
        <v>23.21</v>
      </c>
      <c r="R34" s="35">
        <v>16.324999999999999</v>
      </c>
      <c r="S34" s="35">
        <v>21.989000000000001</v>
      </c>
      <c r="T34" s="35">
        <v>107.5</v>
      </c>
      <c r="U34" s="35">
        <v>152.36000000000001</v>
      </c>
      <c r="V34" s="35">
        <v>75.176000000000002</v>
      </c>
      <c r="W34" s="35">
        <v>100.911</v>
      </c>
      <c r="X34" s="35">
        <v>54.258000000000003</v>
      </c>
      <c r="Y34" s="35">
        <v>22.747</v>
      </c>
      <c r="Z34" s="35">
        <v>2.3380000000000001</v>
      </c>
      <c r="AA34" s="35">
        <v>13.75</v>
      </c>
      <c r="AB34" s="35">
        <v>4.7210000000000001</v>
      </c>
      <c r="AD34" s="27">
        <f t="shared" si="0"/>
        <v>7.1979206000000007</v>
      </c>
      <c r="AE34" s="27">
        <f t="shared" si="1"/>
        <v>25.721385099999999</v>
      </c>
      <c r="AF34" s="27">
        <f t="shared" si="2"/>
        <v>0.25092639999999999</v>
      </c>
      <c r="AG34" s="27">
        <f t="shared" si="3"/>
        <v>0.36640400000000001</v>
      </c>
      <c r="AH34" s="27">
        <f t="shared" si="4"/>
        <v>2.6482307</v>
      </c>
      <c r="AI34" s="27">
        <f t="shared" si="5"/>
        <v>0.9613216</v>
      </c>
      <c r="AJ34" s="27">
        <f t="shared" si="6"/>
        <v>3.4669280000000002</v>
      </c>
      <c r="AK34" s="27">
        <f t="shared" si="7"/>
        <v>7.2105600000000006E-2</v>
      </c>
      <c r="AL34" s="27">
        <f t="shared" si="8"/>
        <v>79.333467000000013</v>
      </c>
      <c r="AM34" s="27">
        <f t="shared" si="9"/>
        <v>49.779914999999995</v>
      </c>
      <c r="AN34" s="27">
        <f t="shared" si="10"/>
        <v>62.115673599999994</v>
      </c>
      <c r="AO34" s="27">
        <f t="shared" si="11"/>
        <v>272.89224999999999</v>
      </c>
      <c r="AP34" s="27">
        <f t="shared" si="12"/>
        <v>203.79964000000001</v>
      </c>
      <c r="AQ34" s="27">
        <f t="shared" si="13"/>
        <v>143.06657759999999</v>
      </c>
      <c r="AR34" s="27">
        <f t="shared" si="14"/>
        <v>61.358667199999999</v>
      </c>
      <c r="AS34" s="34">
        <v>3.8476583957672119</v>
      </c>
    </row>
    <row r="35" spans="1:45" ht="15.6" x14ac:dyDescent="0.35">
      <c r="A35" s="29" t="s">
        <v>124</v>
      </c>
      <c r="B35" s="54"/>
      <c r="C35" s="65" t="s">
        <v>224</v>
      </c>
      <c r="D35" s="62">
        <v>47.939999999999912</v>
      </c>
      <c r="F35" s="34">
        <v>3.5407755374908447</v>
      </c>
      <c r="G35" s="35">
        <v>19.890999999999998</v>
      </c>
      <c r="H35" s="35">
        <v>138.05199999999999</v>
      </c>
      <c r="I35" s="35">
        <v>2.6749999999999998</v>
      </c>
      <c r="J35" s="35">
        <v>6.6749999999999998</v>
      </c>
      <c r="K35" s="35">
        <v>398.66500000000002</v>
      </c>
      <c r="L35" s="35">
        <v>19.273</v>
      </c>
      <c r="M35" s="35">
        <v>1312.126</v>
      </c>
      <c r="N35" s="35">
        <v>839.16800000000001</v>
      </c>
      <c r="O35" s="35">
        <v>3732.2820000000002</v>
      </c>
      <c r="P35" s="35">
        <v>98.122</v>
      </c>
      <c r="Q35" s="35">
        <v>21.684000000000001</v>
      </c>
      <c r="R35" s="35">
        <v>14.941000000000001</v>
      </c>
      <c r="S35" s="35">
        <v>20.437999999999999</v>
      </c>
      <c r="T35" s="35">
        <v>96.676000000000002</v>
      </c>
      <c r="U35" s="35">
        <v>70.406999999999996</v>
      </c>
      <c r="V35" s="35">
        <v>38.280999999999999</v>
      </c>
      <c r="W35" s="35">
        <v>53.822000000000003</v>
      </c>
      <c r="X35" s="35">
        <v>24.02</v>
      </c>
      <c r="Y35" s="35">
        <v>15.34</v>
      </c>
      <c r="Z35" s="35">
        <v>1.554</v>
      </c>
      <c r="AA35" s="35">
        <v>5.4470000000000001</v>
      </c>
      <c r="AB35" s="35">
        <v>2.7650000000000001</v>
      </c>
      <c r="AD35" s="27">
        <f t="shared" si="0"/>
        <v>6.6965686999999994</v>
      </c>
      <c r="AE35" s="27">
        <f t="shared" si="1"/>
        <v>24.133250799999999</v>
      </c>
      <c r="AF35" s="27">
        <f t="shared" si="2"/>
        <v>0.27491999999999994</v>
      </c>
      <c r="AG35" s="27">
        <f t="shared" si="3"/>
        <v>0.34313200000000005</v>
      </c>
      <c r="AH35" s="27">
        <f t="shared" si="4"/>
        <v>2.5292393999999998</v>
      </c>
      <c r="AI35" s="27">
        <f t="shared" si="5"/>
        <v>0.9692175999999999</v>
      </c>
      <c r="AJ35" s="27">
        <f t="shared" si="6"/>
        <v>3.3110819999999999</v>
      </c>
      <c r="AK35" s="27">
        <f t="shared" si="7"/>
        <v>7.1997599999999995E-2</v>
      </c>
      <c r="AL35" s="27">
        <f t="shared" si="8"/>
        <v>70.051266800000008</v>
      </c>
      <c r="AM35" s="27">
        <f t="shared" si="9"/>
        <v>41.58359020000001</v>
      </c>
      <c r="AN35" s="27">
        <f t="shared" si="10"/>
        <v>58.854851199999999</v>
      </c>
      <c r="AO35" s="27">
        <f t="shared" si="11"/>
        <v>249.10650999999999</v>
      </c>
      <c r="AP35" s="27">
        <f t="shared" si="12"/>
        <v>140.36801800000001</v>
      </c>
      <c r="AQ35" s="27">
        <f t="shared" si="13"/>
        <v>99.669355199999998</v>
      </c>
      <c r="AR35" s="27">
        <f t="shared" si="14"/>
        <v>49.673383999999999</v>
      </c>
      <c r="AS35" s="34">
        <v>3.5407755374908447</v>
      </c>
    </row>
    <row r="36" spans="1:45" ht="15.6" x14ac:dyDescent="0.35">
      <c r="A36" s="29" t="s">
        <v>125</v>
      </c>
      <c r="B36" s="54"/>
      <c r="C36" s="65" t="s">
        <v>224</v>
      </c>
      <c r="D36" s="62">
        <v>49.30999999999991</v>
      </c>
      <c r="F36" s="34">
        <v>1.3829145431518555</v>
      </c>
      <c r="G36" s="35">
        <v>22.388999999999999</v>
      </c>
      <c r="H36" s="35">
        <v>164.268</v>
      </c>
      <c r="I36" s="35">
        <v>2.41</v>
      </c>
      <c r="J36" s="35">
        <v>6.9729999999999999</v>
      </c>
      <c r="K36" s="35">
        <v>411.08</v>
      </c>
      <c r="L36" s="35">
        <v>18.497</v>
      </c>
      <c r="M36" s="35">
        <v>1399.8140000000001</v>
      </c>
      <c r="N36" s="35">
        <v>762.35799999999995</v>
      </c>
      <c r="O36" s="35">
        <v>3540.694</v>
      </c>
      <c r="P36" s="35">
        <v>80.700999999999993</v>
      </c>
      <c r="Q36" s="35">
        <v>21.446999999999999</v>
      </c>
      <c r="R36" s="35">
        <v>14.872</v>
      </c>
      <c r="S36" s="35">
        <v>16.843</v>
      </c>
      <c r="T36" s="35">
        <v>97.74</v>
      </c>
      <c r="U36" s="35">
        <v>183.393</v>
      </c>
      <c r="V36" s="35">
        <v>84.66</v>
      </c>
      <c r="W36" s="35">
        <v>114.286</v>
      </c>
      <c r="X36" s="35">
        <v>64.715999999999994</v>
      </c>
      <c r="Y36" s="35">
        <v>19.161999999999999</v>
      </c>
      <c r="Z36" s="35">
        <v>1.9390000000000001</v>
      </c>
      <c r="AA36" s="35">
        <v>13.494</v>
      </c>
      <c r="AB36" s="35">
        <v>5.0439999999999996</v>
      </c>
      <c r="AD36" s="27">
        <f t="shared" si="0"/>
        <v>7.6850273000000007</v>
      </c>
      <c r="AE36" s="27">
        <f t="shared" si="1"/>
        <v>27.486277200000004</v>
      </c>
      <c r="AF36" s="27">
        <f t="shared" si="2"/>
        <v>0.24036399999999999</v>
      </c>
      <c r="AG36" s="27">
        <f t="shared" si="3"/>
        <v>0.35306399999999999</v>
      </c>
      <c r="AH36" s="27">
        <f t="shared" si="4"/>
        <v>2.6958466000000003</v>
      </c>
      <c r="AI36" s="27">
        <f t="shared" si="5"/>
        <v>0.9154506</v>
      </c>
      <c r="AJ36" s="27">
        <f t="shared" si="6"/>
        <v>3.1194940000000004</v>
      </c>
      <c r="AK36" s="27">
        <f t="shared" si="7"/>
        <v>5.8060800000000003E-2</v>
      </c>
      <c r="AL36" s="27">
        <f t="shared" si="8"/>
        <v>68.609666899999979</v>
      </c>
      <c r="AM36" s="27">
        <f t="shared" si="9"/>
        <v>41.174958400000001</v>
      </c>
      <c r="AN36" s="27">
        <f t="shared" si="10"/>
        <v>51.296723200000002</v>
      </c>
      <c r="AO36" s="27">
        <f t="shared" si="11"/>
        <v>251.44464999999997</v>
      </c>
      <c r="AP36" s="27">
        <f t="shared" si="12"/>
        <v>227.81918200000001</v>
      </c>
      <c r="AQ36" s="27">
        <f t="shared" si="13"/>
        <v>155.39297759999999</v>
      </c>
      <c r="AR36" s="27">
        <f t="shared" si="14"/>
        <v>55.702971199999993</v>
      </c>
      <c r="AS36" s="34">
        <v>1.3829145431518555</v>
      </c>
    </row>
    <row r="37" spans="1:45" ht="15.6" x14ac:dyDescent="0.35">
      <c r="A37" s="29" t="s">
        <v>126</v>
      </c>
      <c r="B37" s="54"/>
      <c r="C37" s="65" t="s">
        <v>224</v>
      </c>
      <c r="D37" s="62">
        <v>50.679999999999907</v>
      </c>
      <c r="F37" s="34">
        <v>0.89436542987823486</v>
      </c>
      <c r="G37" s="35">
        <v>20.25</v>
      </c>
      <c r="H37" s="35">
        <v>147.38900000000001</v>
      </c>
      <c r="I37" s="35">
        <v>2.8130000000000002</v>
      </c>
      <c r="J37" s="35">
        <v>7.3650000000000002</v>
      </c>
      <c r="K37" s="35">
        <v>403.36900000000003</v>
      </c>
      <c r="L37" s="35">
        <v>19.741</v>
      </c>
      <c r="M37" s="35">
        <v>1362.355</v>
      </c>
      <c r="N37" s="35">
        <v>805.59400000000005</v>
      </c>
      <c r="O37" s="35">
        <v>3706.1860000000001</v>
      </c>
      <c r="P37" s="35">
        <v>78.216999999999999</v>
      </c>
      <c r="Q37" s="35">
        <v>22.02</v>
      </c>
      <c r="R37" s="35">
        <v>15.95</v>
      </c>
      <c r="S37" s="35">
        <v>17.619</v>
      </c>
      <c r="T37" s="35">
        <v>99.896000000000001</v>
      </c>
      <c r="U37" s="35">
        <v>176.548</v>
      </c>
      <c r="V37" s="35">
        <v>78.367000000000004</v>
      </c>
      <c r="W37" s="35">
        <v>105.95099999999999</v>
      </c>
      <c r="X37" s="35">
        <v>57.066000000000003</v>
      </c>
      <c r="Y37" s="35">
        <v>21.012</v>
      </c>
      <c r="Z37" s="35">
        <v>2.2480000000000002</v>
      </c>
      <c r="AA37" s="35">
        <v>12.327999999999999</v>
      </c>
      <c r="AB37" s="35">
        <v>5.1349999999999998</v>
      </c>
      <c r="AD37" s="27">
        <f t="shared" si="0"/>
        <v>6.8386249999999995</v>
      </c>
      <c r="AE37" s="27">
        <f t="shared" si="1"/>
        <v>25.327453100000007</v>
      </c>
      <c r="AF37" s="27">
        <f t="shared" si="2"/>
        <v>0.29291520000000004</v>
      </c>
      <c r="AG37" s="27">
        <f t="shared" si="3"/>
        <v>0.34689520000000001</v>
      </c>
      <c r="AH37" s="27">
        <f t="shared" si="4"/>
        <v>2.6246745000000002</v>
      </c>
      <c r="AI37" s="27">
        <f t="shared" si="5"/>
        <v>0.94571580000000011</v>
      </c>
      <c r="AJ37" s="27">
        <f t="shared" si="6"/>
        <v>3.284986</v>
      </c>
      <c r="AK37" s="27">
        <f t="shared" si="7"/>
        <v>5.6073600000000008E-2</v>
      </c>
      <c r="AL37" s="27">
        <f t="shared" si="8"/>
        <v>72.095054000000005</v>
      </c>
      <c r="AM37" s="27">
        <f t="shared" si="9"/>
        <v>47.559090000000005</v>
      </c>
      <c r="AN37" s="27">
        <f t="shared" si="10"/>
        <v>52.928185599999992</v>
      </c>
      <c r="AO37" s="27">
        <f t="shared" si="11"/>
        <v>256.18245999999999</v>
      </c>
      <c r="AP37" s="27">
        <f t="shared" si="12"/>
        <v>222.52115200000003</v>
      </c>
      <c r="AQ37" s="27">
        <f t="shared" si="13"/>
        <v>147.7114416</v>
      </c>
      <c r="AR37" s="27">
        <f t="shared" si="14"/>
        <v>58.6215312</v>
      </c>
      <c r="AS37" s="34">
        <v>0.89436542987823486</v>
      </c>
    </row>
    <row r="38" spans="1:45" ht="15.6" x14ac:dyDescent="0.35">
      <c r="A38" s="29" t="s">
        <v>127</v>
      </c>
      <c r="B38" s="54"/>
      <c r="C38" s="65" t="s">
        <v>224</v>
      </c>
      <c r="D38" s="62">
        <v>52.049999999999905</v>
      </c>
      <c r="F38" s="34"/>
      <c r="G38" s="35">
        <v>20.710999999999999</v>
      </c>
      <c r="H38" s="35">
        <v>144.84</v>
      </c>
      <c r="I38" s="35">
        <v>2.7730000000000001</v>
      </c>
      <c r="J38" s="35">
        <v>6.6669999999999998</v>
      </c>
      <c r="K38" s="35">
        <v>422.142</v>
      </c>
      <c r="L38" s="35">
        <v>19.614999999999998</v>
      </c>
      <c r="M38" s="35">
        <v>1419.242</v>
      </c>
      <c r="N38" s="35">
        <v>813.62900000000002</v>
      </c>
      <c r="O38" s="35">
        <v>3885.97</v>
      </c>
      <c r="P38" s="35">
        <v>82.929000000000002</v>
      </c>
      <c r="Q38" s="35">
        <v>23.77</v>
      </c>
      <c r="R38" s="35">
        <v>15.835000000000001</v>
      </c>
      <c r="S38" s="35">
        <v>19.326000000000001</v>
      </c>
      <c r="T38" s="35">
        <v>103.89700000000001</v>
      </c>
      <c r="U38" s="35">
        <v>178.41</v>
      </c>
      <c r="V38" s="35">
        <v>83.174000000000007</v>
      </c>
      <c r="W38" s="35">
        <v>113.947</v>
      </c>
      <c r="X38" s="35">
        <v>63.868000000000002</v>
      </c>
      <c r="Y38" s="35">
        <v>21.193999999999999</v>
      </c>
      <c r="Z38" s="35">
        <v>2.2149999999999999</v>
      </c>
      <c r="AA38" s="35">
        <v>14.544</v>
      </c>
      <c r="AB38" s="35">
        <v>5.5289999999999999</v>
      </c>
      <c r="AD38" s="27">
        <f t="shared" si="0"/>
        <v>7.0210426999999997</v>
      </c>
      <c r="AE38" s="27">
        <f t="shared" si="1"/>
        <v>25.001436000000005</v>
      </c>
      <c r="AF38" s="27">
        <f t="shared" si="2"/>
        <v>0.28769920000000004</v>
      </c>
      <c r="AG38" s="27">
        <f t="shared" si="3"/>
        <v>0.3619136</v>
      </c>
      <c r="AH38" s="27">
        <f t="shared" si="4"/>
        <v>2.7327597999999997</v>
      </c>
      <c r="AI38" s="27">
        <f t="shared" si="5"/>
        <v>0.95134030000000003</v>
      </c>
      <c r="AJ38" s="27">
        <f t="shared" si="6"/>
        <v>3.4647699999999997</v>
      </c>
      <c r="AK38" s="27">
        <f t="shared" si="7"/>
        <v>5.9843200000000006E-2</v>
      </c>
      <c r="AL38" s="27">
        <f t="shared" si="8"/>
        <v>82.739778999999999</v>
      </c>
      <c r="AM38" s="27">
        <f t="shared" si="9"/>
        <v>46.878037000000013</v>
      </c>
      <c r="AN38" s="27">
        <f t="shared" si="10"/>
        <v>56.516982400000003</v>
      </c>
      <c r="AO38" s="27">
        <f t="shared" si="11"/>
        <v>264.97465749999998</v>
      </c>
      <c r="AP38" s="27">
        <f t="shared" si="12"/>
        <v>223.96233999999998</v>
      </c>
      <c r="AQ38" s="27">
        <f t="shared" si="13"/>
        <v>155.08055519999999</v>
      </c>
      <c r="AR38" s="27">
        <f t="shared" si="14"/>
        <v>58.908654399999996</v>
      </c>
      <c r="AS38" s="34"/>
    </row>
    <row r="39" spans="1:45" ht="15.6" x14ac:dyDescent="0.35">
      <c r="A39" s="29" t="s">
        <v>128</v>
      </c>
      <c r="B39" s="54"/>
      <c r="C39" s="65" t="s">
        <v>224</v>
      </c>
      <c r="D39" s="62">
        <v>53.419999999999902</v>
      </c>
      <c r="F39" s="34">
        <v>3.8098746538162231</v>
      </c>
      <c r="G39" s="35">
        <v>21.457999999999998</v>
      </c>
      <c r="H39" s="35">
        <v>159.88900000000001</v>
      </c>
      <c r="I39" s="35">
        <v>2.6659999999999999</v>
      </c>
      <c r="J39" s="35">
        <v>6.5389999999999997</v>
      </c>
      <c r="K39" s="35">
        <v>447.45100000000002</v>
      </c>
      <c r="L39" s="35">
        <v>23.009</v>
      </c>
      <c r="M39" s="35">
        <v>1388.048</v>
      </c>
      <c r="N39" s="35">
        <v>804.49599999999998</v>
      </c>
      <c r="O39" s="35">
        <v>3981.7510000000002</v>
      </c>
      <c r="P39" s="35">
        <v>85.462999999999994</v>
      </c>
      <c r="Q39" s="35">
        <v>22.72</v>
      </c>
      <c r="R39" s="35">
        <v>16.655000000000001</v>
      </c>
      <c r="S39" s="35">
        <v>20.641999999999999</v>
      </c>
      <c r="T39" s="35">
        <v>107.254</v>
      </c>
      <c r="U39" s="35">
        <v>115.995</v>
      </c>
      <c r="V39" s="35">
        <v>53.875999999999998</v>
      </c>
      <c r="W39" s="35">
        <v>73.903999999999996</v>
      </c>
      <c r="X39" s="35">
        <v>36.216999999999999</v>
      </c>
      <c r="Y39" s="35">
        <v>18.591000000000001</v>
      </c>
      <c r="Z39" s="35">
        <v>1.9790000000000001</v>
      </c>
      <c r="AA39" s="35">
        <v>10.103999999999999</v>
      </c>
      <c r="AB39" s="35">
        <v>3.2330000000000001</v>
      </c>
      <c r="AD39" s="27">
        <f t="shared" si="0"/>
        <v>7.316630599999999</v>
      </c>
      <c r="AE39" s="27">
        <f t="shared" si="1"/>
        <v>26.926203100000002</v>
      </c>
      <c r="AF39" s="27">
        <f t="shared" si="2"/>
        <v>0.27374639999999995</v>
      </c>
      <c r="AG39" s="27">
        <f t="shared" si="3"/>
        <v>0.38216080000000002</v>
      </c>
      <c r="AH39" s="27">
        <f t="shared" si="4"/>
        <v>2.6734912</v>
      </c>
      <c r="AI39" s="27">
        <f t="shared" si="5"/>
        <v>0.94494719999999988</v>
      </c>
      <c r="AJ39" s="27">
        <f t="shared" si="6"/>
        <v>3.5605510000000002</v>
      </c>
      <c r="AK39" s="27">
        <f t="shared" si="7"/>
        <v>6.1870399999999999E-2</v>
      </c>
      <c r="AL39" s="27">
        <f t="shared" si="8"/>
        <v>76.352943999999979</v>
      </c>
      <c r="AM39" s="27">
        <f t="shared" si="9"/>
        <v>51.734241000000004</v>
      </c>
      <c r="AN39" s="27">
        <f t="shared" si="10"/>
        <v>59.28374079999999</v>
      </c>
      <c r="AO39" s="27">
        <f t="shared" si="11"/>
        <v>272.35166500000003</v>
      </c>
      <c r="AP39" s="27">
        <f t="shared" si="12"/>
        <v>175.65313</v>
      </c>
      <c r="AQ39" s="27">
        <f t="shared" si="13"/>
        <v>118.17692639999999</v>
      </c>
      <c r="AR39" s="27">
        <f t="shared" si="14"/>
        <v>54.802161599999998</v>
      </c>
      <c r="AS39" s="34">
        <v>3.8098746538162231</v>
      </c>
    </row>
    <row r="40" spans="1:45" ht="15.6" x14ac:dyDescent="0.35">
      <c r="A40" s="29" t="s">
        <v>129</v>
      </c>
      <c r="B40" s="54"/>
      <c r="C40" s="65" t="s">
        <v>224</v>
      </c>
      <c r="D40" s="62">
        <v>54.7899999999999</v>
      </c>
      <c r="F40" s="34">
        <v>3.2438657283782959</v>
      </c>
      <c r="G40" s="35">
        <v>19.812999999999999</v>
      </c>
      <c r="H40" s="35">
        <v>164.54900000000001</v>
      </c>
      <c r="I40" s="35">
        <v>2.4169999999999998</v>
      </c>
      <c r="J40" s="35">
        <v>6.3609999999999998</v>
      </c>
      <c r="K40" s="35">
        <v>431.24</v>
      </c>
      <c r="L40" s="35">
        <v>18.917000000000002</v>
      </c>
      <c r="M40" s="35">
        <v>1328.903</v>
      </c>
      <c r="N40" s="35">
        <v>607.05399999999997</v>
      </c>
      <c r="O40" s="35">
        <v>3569.1260000000002</v>
      </c>
      <c r="P40" s="35">
        <v>66.284000000000006</v>
      </c>
      <c r="Q40" s="35">
        <v>21.972000000000001</v>
      </c>
      <c r="R40" s="35">
        <v>14.993</v>
      </c>
      <c r="S40" s="35">
        <v>18.23</v>
      </c>
      <c r="T40" s="35">
        <v>86.153000000000006</v>
      </c>
      <c r="U40" s="35">
        <v>187.18100000000001</v>
      </c>
      <c r="V40" s="35">
        <v>74.117999999999995</v>
      </c>
      <c r="W40" s="35">
        <v>88.355000000000004</v>
      </c>
      <c r="X40" s="35">
        <v>54.398000000000003</v>
      </c>
      <c r="Y40" s="35">
        <v>18.68</v>
      </c>
      <c r="Z40" s="35">
        <v>2.0790000000000002</v>
      </c>
      <c r="AA40" s="35">
        <v>11.685</v>
      </c>
      <c r="AB40" s="35">
        <v>3.9550000000000001</v>
      </c>
      <c r="AD40" s="27">
        <f t="shared" si="0"/>
        <v>6.6657041000000001</v>
      </c>
      <c r="AE40" s="27">
        <f t="shared" si="1"/>
        <v>27.522217100000006</v>
      </c>
      <c r="AF40" s="27">
        <f t="shared" si="2"/>
        <v>0.24127679999999993</v>
      </c>
      <c r="AG40" s="27">
        <f t="shared" si="3"/>
        <v>0.36919200000000002</v>
      </c>
      <c r="AH40" s="27">
        <f t="shared" si="4"/>
        <v>2.5611157000000002</v>
      </c>
      <c r="AI40" s="27">
        <f t="shared" si="5"/>
        <v>0.80673779999999995</v>
      </c>
      <c r="AJ40" s="27">
        <f t="shared" si="6"/>
        <v>3.147926</v>
      </c>
      <c r="AK40" s="27">
        <f t="shared" si="7"/>
        <v>4.6527200000000012E-2</v>
      </c>
      <c r="AL40" s="27">
        <f t="shared" si="8"/>
        <v>71.803084400000017</v>
      </c>
      <c r="AM40" s="27">
        <f t="shared" si="9"/>
        <v>41.89154460000001</v>
      </c>
      <c r="AN40" s="27">
        <f t="shared" si="10"/>
        <v>54.212751999999995</v>
      </c>
      <c r="AO40" s="27">
        <f t="shared" si="11"/>
        <v>225.98221749999999</v>
      </c>
      <c r="AP40" s="27">
        <f t="shared" si="12"/>
        <v>230.75109400000002</v>
      </c>
      <c r="AQ40" s="27">
        <f t="shared" si="13"/>
        <v>131.494968</v>
      </c>
      <c r="AR40" s="27">
        <f t="shared" si="14"/>
        <v>54.942567999999994</v>
      </c>
      <c r="AS40" s="34">
        <v>3.2438657283782959</v>
      </c>
    </row>
    <row r="41" spans="1:45" ht="15.6" x14ac:dyDescent="0.35">
      <c r="A41" s="29" t="s">
        <v>130</v>
      </c>
      <c r="B41" s="54"/>
      <c r="C41" s="65" t="s">
        <v>224</v>
      </c>
      <c r="D41" s="62">
        <v>56.159999999999897</v>
      </c>
      <c r="F41" s="34">
        <v>2.7009936571121216</v>
      </c>
      <c r="G41" s="35">
        <v>22.186</v>
      </c>
      <c r="H41" s="35">
        <v>175.15199999999999</v>
      </c>
      <c r="I41" s="35">
        <v>2.38</v>
      </c>
      <c r="J41" s="35">
        <v>6.7309999999999999</v>
      </c>
      <c r="K41" s="35">
        <v>419.36900000000003</v>
      </c>
      <c r="L41" s="35">
        <v>18.344000000000001</v>
      </c>
      <c r="M41" s="35">
        <v>1346.7840000000001</v>
      </c>
      <c r="N41" s="35">
        <v>577.66700000000003</v>
      </c>
      <c r="O41" s="35">
        <v>3489.665</v>
      </c>
      <c r="P41" s="35">
        <v>71.858000000000004</v>
      </c>
      <c r="Q41" s="35">
        <v>21.809000000000001</v>
      </c>
      <c r="R41" s="35">
        <v>14.124000000000001</v>
      </c>
      <c r="S41" s="35">
        <v>16.946000000000002</v>
      </c>
      <c r="T41" s="35">
        <v>79.977999999999994</v>
      </c>
      <c r="U41" s="35">
        <v>207.393</v>
      </c>
      <c r="V41" s="35">
        <v>81.269000000000005</v>
      </c>
      <c r="W41" s="35">
        <v>96.959000000000003</v>
      </c>
      <c r="X41" s="35">
        <v>61.137999999999998</v>
      </c>
      <c r="Y41" s="35">
        <v>18.369</v>
      </c>
      <c r="Z41" s="35">
        <v>1.958</v>
      </c>
      <c r="AA41" s="35">
        <v>13.013</v>
      </c>
      <c r="AB41" s="35">
        <v>3.9510000000000001</v>
      </c>
      <c r="AD41" s="27">
        <f t="shared" si="0"/>
        <v>7.6047002000000008</v>
      </c>
      <c r="AE41" s="27">
        <f t="shared" si="1"/>
        <v>28.878340800000004</v>
      </c>
      <c r="AF41" s="27">
        <f t="shared" si="2"/>
        <v>0.23645199999999997</v>
      </c>
      <c r="AG41" s="27">
        <f t="shared" si="3"/>
        <v>0.35969520000000005</v>
      </c>
      <c r="AH41" s="27">
        <f t="shared" si="4"/>
        <v>2.5950896000000001</v>
      </c>
      <c r="AI41" s="27">
        <f t="shared" si="5"/>
        <v>0.7861669</v>
      </c>
      <c r="AJ41" s="27">
        <f t="shared" si="6"/>
        <v>3.0684649999999998</v>
      </c>
      <c r="AK41" s="27">
        <f t="shared" si="7"/>
        <v>5.0986400000000008E-2</v>
      </c>
      <c r="AL41" s="27">
        <f t="shared" si="8"/>
        <v>70.811604299999999</v>
      </c>
      <c r="AM41" s="27">
        <f t="shared" si="9"/>
        <v>36.745152800000007</v>
      </c>
      <c r="AN41" s="27">
        <f t="shared" si="10"/>
        <v>51.513270399999996</v>
      </c>
      <c r="AO41" s="27">
        <f t="shared" si="11"/>
        <v>212.41265499999997</v>
      </c>
      <c r="AP41" s="27">
        <f t="shared" si="12"/>
        <v>246.39518200000003</v>
      </c>
      <c r="AQ41" s="27">
        <f t="shared" si="13"/>
        <v>139.42441439999999</v>
      </c>
      <c r="AR41" s="27">
        <f t="shared" si="14"/>
        <v>54.451934399999999</v>
      </c>
      <c r="AS41" s="34">
        <v>2.7009936571121216</v>
      </c>
    </row>
    <row r="42" spans="1:45" ht="15.6" x14ac:dyDescent="0.35">
      <c r="A42" s="29" t="s">
        <v>131</v>
      </c>
      <c r="B42" s="54"/>
      <c r="C42" s="65" t="s">
        <v>224</v>
      </c>
      <c r="D42" s="62">
        <v>57.529999999999895</v>
      </c>
      <c r="F42" s="34">
        <v>2.887964129447937</v>
      </c>
      <c r="G42" s="35">
        <v>20.748999999999999</v>
      </c>
      <c r="H42" s="35">
        <v>158.697</v>
      </c>
      <c r="I42" s="35">
        <v>2.4620000000000002</v>
      </c>
      <c r="J42" s="35">
        <v>6.2480000000000002</v>
      </c>
      <c r="K42" s="35">
        <v>396.96300000000002</v>
      </c>
      <c r="L42" s="35">
        <v>20.222999999999999</v>
      </c>
      <c r="M42" s="35">
        <v>1337.8230000000001</v>
      </c>
      <c r="N42" s="35">
        <v>627.00300000000004</v>
      </c>
      <c r="O42" s="35">
        <v>3520.14</v>
      </c>
      <c r="P42" s="35">
        <v>71.602000000000004</v>
      </c>
      <c r="Q42" s="35">
        <v>22.606999999999999</v>
      </c>
      <c r="R42" s="35">
        <v>15.224</v>
      </c>
      <c r="S42" s="35">
        <v>17.343</v>
      </c>
      <c r="T42" s="35">
        <v>90.218999999999994</v>
      </c>
      <c r="U42" s="35">
        <v>210.786</v>
      </c>
      <c r="V42" s="35">
        <v>80.977000000000004</v>
      </c>
      <c r="W42" s="35">
        <v>99.064999999999998</v>
      </c>
      <c r="X42" s="35">
        <v>63.372999999999998</v>
      </c>
      <c r="Y42" s="35">
        <v>18.074999999999999</v>
      </c>
      <c r="Z42" s="35">
        <v>1.88</v>
      </c>
      <c r="AA42" s="35">
        <v>13.428000000000001</v>
      </c>
      <c r="AB42" s="35">
        <v>4.7480000000000002</v>
      </c>
      <c r="AD42" s="27">
        <f t="shared" si="0"/>
        <v>7.0360792999999999</v>
      </c>
      <c r="AE42" s="27">
        <f t="shared" si="1"/>
        <v>26.773746299999999</v>
      </c>
      <c r="AF42" s="27">
        <f t="shared" si="2"/>
        <v>0.24714480000000003</v>
      </c>
      <c r="AG42" s="27">
        <f t="shared" si="3"/>
        <v>0.34177040000000003</v>
      </c>
      <c r="AH42" s="27">
        <f t="shared" si="4"/>
        <v>2.5780637000000004</v>
      </c>
      <c r="AI42" s="27">
        <f t="shared" si="5"/>
        <v>0.82070209999999999</v>
      </c>
      <c r="AJ42" s="27">
        <f t="shared" si="6"/>
        <v>3.0989399999999998</v>
      </c>
      <c r="AK42" s="27">
        <f t="shared" si="7"/>
        <v>5.078160000000001E-2</v>
      </c>
      <c r="AL42" s="27">
        <f t="shared" si="8"/>
        <v>75.665598899999992</v>
      </c>
      <c r="AM42" s="27">
        <f t="shared" si="9"/>
        <v>43.259572800000008</v>
      </c>
      <c r="AN42" s="27">
        <f t="shared" si="10"/>
        <v>52.347923199999997</v>
      </c>
      <c r="AO42" s="27">
        <f t="shared" si="11"/>
        <v>234.91725249999996</v>
      </c>
      <c r="AP42" s="27">
        <f t="shared" si="12"/>
        <v>249.02136400000001</v>
      </c>
      <c r="AQ42" s="27">
        <f t="shared" si="13"/>
        <v>141.36530400000001</v>
      </c>
      <c r="AR42" s="27">
        <f t="shared" si="14"/>
        <v>53.988119999999995</v>
      </c>
      <c r="AS42" s="34">
        <v>2.887964129447937</v>
      </c>
    </row>
    <row r="43" spans="1:45" ht="15.6" x14ac:dyDescent="0.35">
      <c r="A43" s="29" t="s">
        <v>132</v>
      </c>
      <c r="B43" s="54"/>
      <c r="C43" s="65" t="s">
        <v>224</v>
      </c>
      <c r="D43" s="62">
        <v>58.899999999999892</v>
      </c>
      <c r="F43" s="34">
        <v>2.447327733039856</v>
      </c>
      <c r="G43" s="35">
        <v>20.51</v>
      </c>
      <c r="H43" s="35">
        <v>168.78399999999999</v>
      </c>
      <c r="I43" s="35">
        <v>2.0609999999999999</v>
      </c>
      <c r="J43" s="35">
        <v>5.7080000000000002</v>
      </c>
      <c r="K43" s="35">
        <v>409.93799999999999</v>
      </c>
      <c r="L43" s="35">
        <v>19.489000000000001</v>
      </c>
      <c r="M43" s="35">
        <v>1340.944</v>
      </c>
      <c r="N43" s="35">
        <v>615.47500000000002</v>
      </c>
      <c r="O43" s="35">
        <v>3366.1640000000002</v>
      </c>
      <c r="P43" s="35">
        <v>65.114000000000004</v>
      </c>
      <c r="Q43" s="35">
        <v>21.457000000000001</v>
      </c>
      <c r="R43" s="35">
        <v>15.32</v>
      </c>
      <c r="S43" s="35">
        <v>14.888999999999999</v>
      </c>
      <c r="T43" s="35">
        <v>73.301000000000002</v>
      </c>
      <c r="U43" s="35">
        <v>197.14099999999999</v>
      </c>
      <c r="V43" s="35">
        <v>72.986999999999995</v>
      </c>
      <c r="W43" s="35">
        <v>88.278999999999996</v>
      </c>
      <c r="X43" s="35">
        <v>51.994999999999997</v>
      </c>
      <c r="Y43" s="35">
        <v>16.042000000000002</v>
      </c>
      <c r="Z43" s="35">
        <v>1.6080000000000001</v>
      </c>
      <c r="AA43" s="35">
        <v>12.404999999999999</v>
      </c>
      <c r="AB43" s="35">
        <v>3.4039999999999999</v>
      </c>
      <c r="AD43" s="27">
        <f t="shared" si="0"/>
        <v>6.9415070000000005</v>
      </c>
      <c r="AE43" s="27">
        <f t="shared" si="1"/>
        <v>28.063873600000001</v>
      </c>
      <c r="AF43" s="27">
        <f t="shared" si="2"/>
        <v>0.19485439999999996</v>
      </c>
      <c r="AG43" s="27">
        <f t="shared" si="3"/>
        <v>0.35215040000000003</v>
      </c>
      <c r="AH43" s="27">
        <f t="shared" si="4"/>
        <v>2.5839935999999999</v>
      </c>
      <c r="AI43" s="27">
        <f t="shared" si="5"/>
        <v>0.81263249999999998</v>
      </c>
      <c r="AJ43" s="27">
        <f t="shared" si="6"/>
        <v>2.9449640000000006</v>
      </c>
      <c r="AK43" s="27">
        <f t="shared" si="7"/>
        <v>4.5591200000000005E-2</v>
      </c>
      <c r="AL43" s="27">
        <f t="shared" si="8"/>
        <v>68.670493899999997</v>
      </c>
      <c r="AM43" s="27">
        <f t="shared" si="9"/>
        <v>43.828104000000003</v>
      </c>
      <c r="AN43" s="27">
        <f t="shared" si="10"/>
        <v>47.188633599999996</v>
      </c>
      <c r="AO43" s="27">
        <f t="shared" si="11"/>
        <v>197.7399475</v>
      </c>
      <c r="AP43" s="27">
        <f t="shared" si="12"/>
        <v>238.46013399999998</v>
      </c>
      <c r="AQ43" s="27">
        <f t="shared" si="13"/>
        <v>131.4249264</v>
      </c>
      <c r="AR43" s="27">
        <f t="shared" si="14"/>
        <v>50.780859199999995</v>
      </c>
      <c r="AS43" s="34">
        <v>2.447327733039856</v>
      </c>
    </row>
    <row r="44" spans="1:45" ht="15.6" x14ac:dyDescent="0.35">
      <c r="A44" s="29" t="s">
        <v>133</v>
      </c>
      <c r="B44" s="54"/>
      <c r="C44" s="65" t="s">
        <v>224</v>
      </c>
      <c r="D44" s="62">
        <v>60.269999999999889</v>
      </c>
      <c r="F44" s="34">
        <v>2.2016067504882813</v>
      </c>
      <c r="G44" s="35">
        <v>20.821000000000002</v>
      </c>
      <c r="H44" s="35">
        <v>171.71700000000001</v>
      </c>
      <c r="I44" s="35">
        <v>2.5049999999999999</v>
      </c>
      <c r="J44" s="35">
        <v>5.9720000000000004</v>
      </c>
      <c r="K44" s="35">
        <v>435.80700000000002</v>
      </c>
      <c r="L44" s="35">
        <v>20.86</v>
      </c>
      <c r="M44" s="35">
        <v>1338.155</v>
      </c>
      <c r="N44" s="35">
        <v>611.43399999999997</v>
      </c>
      <c r="O44" s="35">
        <v>3403.951</v>
      </c>
      <c r="P44" s="35">
        <v>66.635000000000005</v>
      </c>
      <c r="Q44" s="35">
        <v>21.719000000000001</v>
      </c>
      <c r="R44" s="35">
        <v>14.196</v>
      </c>
      <c r="S44" s="35">
        <v>15.791</v>
      </c>
      <c r="T44" s="35">
        <v>79.858999999999995</v>
      </c>
      <c r="U44" s="35">
        <v>209.49799999999999</v>
      </c>
      <c r="V44" s="35">
        <v>79.703999999999994</v>
      </c>
      <c r="W44" s="35">
        <v>92.153000000000006</v>
      </c>
      <c r="X44" s="35">
        <v>59.213000000000001</v>
      </c>
      <c r="Y44" s="35">
        <v>16.609000000000002</v>
      </c>
      <c r="Z44" s="35">
        <v>1.754</v>
      </c>
      <c r="AA44" s="35">
        <v>13.180999999999999</v>
      </c>
      <c r="AB44" s="35">
        <v>4.6710000000000003</v>
      </c>
      <c r="AD44" s="27">
        <f t="shared" si="0"/>
        <v>7.0645697000000007</v>
      </c>
      <c r="AE44" s="27">
        <f t="shared" si="1"/>
        <v>28.439004300000001</v>
      </c>
      <c r="AF44" s="27">
        <f t="shared" si="2"/>
        <v>0.25275199999999998</v>
      </c>
      <c r="AG44" s="27">
        <f t="shared" si="3"/>
        <v>0.37284560000000005</v>
      </c>
      <c r="AH44" s="27">
        <f t="shared" si="4"/>
        <v>2.5786945000000001</v>
      </c>
      <c r="AI44" s="27">
        <f t="shared" si="5"/>
        <v>0.80980379999999996</v>
      </c>
      <c r="AJ44" s="27">
        <f t="shared" si="6"/>
        <v>2.9827510000000004</v>
      </c>
      <c r="AK44" s="27">
        <f t="shared" si="7"/>
        <v>4.6808000000000009E-2</v>
      </c>
      <c r="AL44" s="27">
        <f t="shared" si="8"/>
        <v>70.264161300000012</v>
      </c>
      <c r="AM44" s="27">
        <f t="shared" si="9"/>
        <v>37.171551200000003</v>
      </c>
      <c r="AN44" s="27">
        <f t="shared" si="10"/>
        <v>49.084998400000003</v>
      </c>
      <c r="AO44" s="27">
        <f t="shared" si="11"/>
        <v>212.15115249999997</v>
      </c>
      <c r="AP44" s="27">
        <f t="shared" si="12"/>
        <v>248.024452</v>
      </c>
      <c r="AQ44" s="27">
        <f t="shared" si="13"/>
        <v>134.99520480000001</v>
      </c>
      <c r="AR44" s="27">
        <f t="shared" si="14"/>
        <v>51.6753584</v>
      </c>
      <c r="AS44" s="34">
        <v>2.2016067504882813</v>
      </c>
    </row>
    <row r="45" spans="1:45" ht="15.6" x14ac:dyDescent="0.35">
      <c r="A45" s="29" t="s">
        <v>134</v>
      </c>
      <c r="B45" s="54"/>
      <c r="C45" s="65" t="s">
        <v>224</v>
      </c>
      <c r="D45" s="62">
        <v>61.639999999999887</v>
      </c>
      <c r="F45" s="34">
        <v>2.1469449996948242</v>
      </c>
      <c r="G45" s="35">
        <v>19.106999999999999</v>
      </c>
      <c r="H45" s="35">
        <v>160.88999999999999</v>
      </c>
      <c r="I45" s="35">
        <v>2.1070000000000002</v>
      </c>
      <c r="J45" s="35">
        <v>5.5019999999999998</v>
      </c>
      <c r="K45" s="35">
        <v>433.44</v>
      </c>
      <c r="L45" s="35">
        <v>18.847999999999999</v>
      </c>
      <c r="M45" s="35">
        <v>1188.1099999999999</v>
      </c>
      <c r="N45" s="35">
        <v>547.83399999999995</v>
      </c>
      <c r="O45" s="35">
        <v>3231.0639999999999</v>
      </c>
      <c r="P45" s="35">
        <v>62.456000000000003</v>
      </c>
      <c r="Q45" s="35">
        <v>19.125</v>
      </c>
      <c r="R45" s="35">
        <v>14.581</v>
      </c>
      <c r="S45" s="35">
        <v>14.528</v>
      </c>
      <c r="T45" s="35">
        <v>67.75</v>
      </c>
      <c r="U45" s="35">
        <v>182.619</v>
      </c>
      <c r="V45" s="35">
        <v>69.31</v>
      </c>
      <c r="W45" s="35">
        <v>70.688000000000002</v>
      </c>
      <c r="X45" s="35">
        <v>48.594999999999999</v>
      </c>
      <c r="Y45" s="35">
        <v>14.282</v>
      </c>
      <c r="Z45" s="35">
        <v>1.4079999999999999</v>
      </c>
      <c r="AA45" s="35">
        <v>10.848000000000001</v>
      </c>
      <c r="AB45" s="35">
        <v>3.4209999999999998</v>
      </c>
      <c r="AD45" s="27">
        <f t="shared" si="0"/>
        <v>6.3863399000000003</v>
      </c>
      <c r="AE45" s="27">
        <f t="shared" si="1"/>
        <v>27.054231000000001</v>
      </c>
      <c r="AF45" s="27">
        <f t="shared" si="2"/>
        <v>0.20085280000000003</v>
      </c>
      <c r="AG45" s="27">
        <f t="shared" si="3"/>
        <v>0.370952</v>
      </c>
      <c r="AH45" s="27">
        <f t="shared" si="4"/>
        <v>2.293609</v>
      </c>
      <c r="AI45" s="27">
        <f t="shared" si="5"/>
        <v>0.76528379999999996</v>
      </c>
      <c r="AJ45" s="27">
        <f t="shared" si="6"/>
        <v>2.8098640000000001</v>
      </c>
      <c r="AK45" s="27">
        <f t="shared" si="7"/>
        <v>4.3464800000000005E-2</v>
      </c>
      <c r="AL45" s="27">
        <f t="shared" si="8"/>
        <v>54.485637500000003</v>
      </c>
      <c r="AM45" s="27">
        <f t="shared" si="9"/>
        <v>39.451598199999999</v>
      </c>
      <c r="AN45" s="27">
        <f t="shared" si="10"/>
        <v>46.429667199999997</v>
      </c>
      <c r="AO45" s="27">
        <f t="shared" si="11"/>
        <v>185.54162499999998</v>
      </c>
      <c r="AP45" s="27">
        <f t="shared" si="12"/>
        <v>227.22010599999999</v>
      </c>
      <c r="AQ45" s="27">
        <f t="shared" si="13"/>
        <v>115.21306079999999</v>
      </c>
      <c r="AR45" s="27">
        <f t="shared" si="14"/>
        <v>48.004283199999996</v>
      </c>
      <c r="AS45" s="34">
        <v>2.1469449996948242</v>
      </c>
    </row>
    <row r="46" spans="1:45" ht="15.6" x14ac:dyDescent="0.35">
      <c r="A46" s="29" t="s">
        <v>135</v>
      </c>
      <c r="B46" s="54"/>
      <c r="C46" s="65" t="s">
        <v>224</v>
      </c>
      <c r="D46" s="62">
        <v>63.009999999999884</v>
      </c>
      <c r="F46" s="34">
        <v>1.6325389742851257</v>
      </c>
      <c r="G46" s="35">
        <v>18.864999999999998</v>
      </c>
      <c r="H46" s="35">
        <v>164.35300000000001</v>
      </c>
      <c r="I46" s="35">
        <v>2.5110000000000001</v>
      </c>
      <c r="J46" s="35">
        <v>6.0380000000000003</v>
      </c>
      <c r="K46" s="35">
        <v>400.62599999999998</v>
      </c>
      <c r="L46" s="35">
        <v>19.035</v>
      </c>
      <c r="M46" s="35">
        <v>1187.1220000000001</v>
      </c>
      <c r="N46" s="35">
        <v>562.16399999999999</v>
      </c>
      <c r="O46" s="35">
        <v>3160.8879999999999</v>
      </c>
      <c r="P46" s="35">
        <v>66.734999999999999</v>
      </c>
      <c r="Q46" s="35">
        <v>20.262</v>
      </c>
      <c r="R46" s="35">
        <v>14.516</v>
      </c>
      <c r="S46" s="35">
        <v>15.355</v>
      </c>
      <c r="T46" s="35">
        <v>77.558000000000007</v>
      </c>
      <c r="U46" s="35">
        <v>175.88300000000001</v>
      </c>
      <c r="V46" s="35">
        <v>70.962000000000003</v>
      </c>
      <c r="W46" s="35">
        <v>71.162000000000006</v>
      </c>
      <c r="X46" s="35">
        <v>48.866</v>
      </c>
      <c r="Y46" s="35">
        <v>14.718999999999999</v>
      </c>
      <c r="Z46" s="35">
        <v>1.4670000000000001</v>
      </c>
      <c r="AA46" s="35">
        <v>10.316000000000001</v>
      </c>
      <c r="AB46" s="35">
        <v>3.198</v>
      </c>
      <c r="AD46" s="27">
        <f t="shared" si="0"/>
        <v>6.2905804999999999</v>
      </c>
      <c r="AE46" s="27">
        <f t="shared" si="1"/>
        <v>27.497148700000004</v>
      </c>
      <c r="AF46" s="27">
        <f t="shared" si="2"/>
        <v>0.25353439999999994</v>
      </c>
      <c r="AG46" s="27">
        <f t="shared" si="3"/>
        <v>0.34470079999999997</v>
      </c>
      <c r="AH46" s="27">
        <f t="shared" si="4"/>
        <v>2.2917318</v>
      </c>
      <c r="AI46" s="27">
        <f t="shared" si="5"/>
        <v>0.77531479999999997</v>
      </c>
      <c r="AJ46" s="27">
        <f t="shared" si="6"/>
        <v>2.7396880000000001</v>
      </c>
      <c r="AK46" s="27">
        <f t="shared" si="7"/>
        <v>4.6888000000000006E-2</v>
      </c>
      <c r="AL46" s="27">
        <f t="shared" si="8"/>
        <v>61.401667400000001</v>
      </c>
      <c r="AM46" s="27">
        <f t="shared" si="9"/>
        <v>39.066655200000007</v>
      </c>
      <c r="AN46" s="27">
        <f t="shared" si="10"/>
        <v>48.168351999999999</v>
      </c>
      <c r="AO46" s="27">
        <f t="shared" si="11"/>
        <v>207.094705</v>
      </c>
      <c r="AP46" s="27">
        <f t="shared" si="12"/>
        <v>222.00644199999999</v>
      </c>
      <c r="AQ46" s="27">
        <f t="shared" si="13"/>
        <v>115.64989919999999</v>
      </c>
      <c r="AR46" s="27">
        <f t="shared" si="14"/>
        <v>48.693694399999998</v>
      </c>
      <c r="AS46" s="34">
        <v>1.6325389742851257</v>
      </c>
    </row>
    <row r="47" spans="1:45" ht="15.6" x14ac:dyDescent="0.35">
      <c r="A47" s="29" t="s">
        <v>136</v>
      </c>
      <c r="B47" s="54"/>
      <c r="C47" s="65" t="s">
        <v>224</v>
      </c>
      <c r="D47" s="62">
        <v>64.379999999999882</v>
      </c>
      <c r="F47" s="34">
        <v>3.4913080930709839</v>
      </c>
      <c r="G47" s="35">
        <v>18.972999999999999</v>
      </c>
      <c r="H47" s="35">
        <v>183.68799999999999</v>
      </c>
      <c r="I47" s="35">
        <v>2.3010000000000002</v>
      </c>
      <c r="J47" s="35">
        <v>7.5739999999999998</v>
      </c>
      <c r="K47" s="35">
        <v>388.37599999999998</v>
      </c>
      <c r="L47" s="35">
        <v>19.239999999999998</v>
      </c>
      <c r="M47" s="35">
        <v>1188.2860000000001</v>
      </c>
      <c r="N47" s="35">
        <v>690.86599999999999</v>
      </c>
      <c r="O47" s="35">
        <v>3033.8339999999998</v>
      </c>
      <c r="P47" s="35">
        <v>66.090999999999994</v>
      </c>
      <c r="Q47" s="35">
        <v>19.093</v>
      </c>
      <c r="R47" s="35">
        <v>13.941000000000001</v>
      </c>
      <c r="S47" s="35">
        <v>17.966999999999999</v>
      </c>
      <c r="T47" s="35">
        <v>92.284999999999997</v>
      </c>
      <c r="U47" s="35">
        <v>173.87</v>
      </c>
      <c r="V47" s="35">
        <v>75.915999999999997</v>
      </c>
      <c r="W47" s="35">
        <v>78.271000000000001</v>
      </c>
      <c r="X47" s="35">
        <v>52.892000000000003</v>
      </c>
      <c r="Y47" s="35">
        <v>16.64</v>
      </c>
      <c r="Z47" s="35">
        <v>1.587</v>
      </c>
      <c r="AA47" s="35">
        <v>10.613</v>
      </c>
      <c r="AB47" s="35">
        <v>4.2859999999999996</v>
      </c>
      <c r="AD47" s="27">
        <f t="shared" si="0"/>
        <v>6.3333161000000002</v>
      </c>
      <c r="AE47" s="27">
        <f t="shared" si="1"/>
        <v>29.970095200000003</v>
      </c>
      <c r="AF47" s="27">
        <f t="shared" si="2"/>
        <v>0.2261504</v>
      </c>
      <c r="AG47" s="27">
        <f t="shared" si="3"/>
        <v>0.3349008</v>
      </c>
      <c r="AH47" s="27">
        <f t="shared" si="4"/>
        <v>2.2939434000000003</v>
      </c>
      <c r="AI47" s="27">
        <f t="shared" si="5"/>
        <v>0.86540620000000001</v>
      </c>
      <c r="AJ47" s="27">
        <f t="shared" si="6"/>
        <v>2.6126339999999999</v>
      </c>
      <c r="AK47" s="27">
        <f t="shared" si="7"/>
        <v>4.6372799999999999E-2</v>
      </c>
      <c r="AL47" s="27">
        <f t="shared" si="8"/>
        <v>54.290991100000006</v>
      </c>
      <c r="AM47" s="27">
        <f t="shared" si="9"/>
        <v>35.661390200000007</v>
      </c>
      <c r="AN47" s="27">
        <f t="shared" si="10"/>
        <v>53.659820799999991</v>
      </c>
      <c r="AO47" s="27">
        <f t="shared" si="11"/>
        <v>239.45728749999998</v>
      </c>
      <c r="AP47" s="27">
        <f t="shared" si="12"/>
        <v>220.44837999999999</v>
      </c>
      <c r="AQ47" s="27">
        <f t="shared" si="13"/>
        <v>122.20155360000001</v>
      </c>
      <c r="AR47" s="27">
        <f t="shared" si="14"/>
        <v>51.724263999999998</v>
      </c>
      <c r="AS47" s="34">
        <v>3.4913080930709839</v>
      </c>
    </row>
    <row r="48" spans="1:45" ht="15.6" x14ac:dyDescent="0.35">
      <c r="A48" s="29" t="s">
        <v>137</v>
      </c>
      <c r="B48" s="54"/>
      <c r="C48" s="65" t="s">
        <v>224</v>
      </c>
      <c r="D48" s="62">
        <v>65.749999999999886</v>
      </c>
      <c r="F48" s="34">
        <v>2.2484824657440186</v>
      </c>
      <c r="G48" s="35">
        <v>18.812999999999999</v>
      </c>
      <c r="H48" s="35">
        <v>170.49600000000001</v>
      </c>
      <c r="I48" s="35">
        <v>2.8170000000000002</v>
      </c>
      <c r="J48" s="35">
        <v>7.9429999999999996</v>
      </c>
      <c r="K48" s="35">
        <v>370.78399999999999</v>
      </c>
      <c r="L48" s="35">
        <v>16.152000000000001</v>
      </c>
      <c r="M48" s="35">
        <v>1184.162</v>
      </c>
      <c r="N48" s="35">
        <v>633.51700000000005</v>
      </c>
      <c r="O48" s="35">
        <v>2980.4070000000002</v>
      </c>
      <c r="P48" s="35">
        <v>64.638999999999996</v>
      </c>
      <c r="Q48" s="35">
        <v>19.495000000000001</v>
      </c>
      <c r="R48" s="35">
        <v>13.667</v>
      </c>
      <c r="S48" s="35">
        <v>18.829000000000001</v>
      </c>
      <c r="T48" s="35">
        <v>89.742000000000004</v>
      </c>
      <c r="U48" s="35">
        <v>162.869</v>
      </c>
      <c r="V48" s="35">
        <v>77.677999999999997</v>
      </c>
      <c r="W48" s="35">
        <v>80.382999999999996</v>
      </c>
      <c r="X48" s="35">
        <v>54.926000000000002</v>
      </c>
      <c r="Y48" s="35">
        <v>15.914999999999999</v>
      </c>
      <c r="Z48" s="35">
        <v>1.506</v>
      </c>
      <c r="AA48" s="35">
        <v>12.769</v>
      </c>
      <c r="AB48" s="35">
        <v>4.3179999999999996</v>
      </c>
      <c r="AD48" s="27">
        <f t="shared" si="0"/>
        <v>6.2700040999999995</v>
      </c>
      <c r="AE48" s="27">
        <f t="shared" si="1"/>
        <v>28.282838400000003</v>
      </c>
      <c r="AF48" s="27">
        <f t="shared" si="2"/>
        <v>0.29343679999999994</v>
      </c>
      <c r="AG48" s="27">
        <f t="shared" si="3"/>
        <v>0.32082720000000003</v>
      </c>
      <c r="AH48" s="27">
        <f t="shared" si="4"/>
        <v>2.2861077999999999</v>
      </c>
      <c r="AI48" s="27">
        <f t="shared" si="5"/>
        <v>0.82526189999999999</v>
      </c>
      <c r="AJ48" s="27">
        <f t="shared" si="6"/>
        <v>2.5592069999999998</v>
      </c>
      <c r="AK48" s="27">
        <f t="shared" si="7"/>
        <v>4.52112E-2</v>
      </c>
      <c r="AL48" s="27">
        <f t="shared" si="8"/>
        <v>56.736236500000011</v>
      </c>
      <c r="AM48" s="27">
        <f t="shared" si="9"/>
        <v>34.0387074</v>
      </c>
      <c r="AN48" s="27">
        <f t="shared" si="10"/>
        <v>55.472089600000004</v>
      </c>
      <c r="AO48" s="27">
        <f t="shared" si="11"/>
        <v>233.869045</v>
      </c>
      <c r="AP48" s="27">
        <f t="shared" si="12"/>
        <v>211.933606</v>
      </c>
      <c r="AQ48" s="27">
        <f t="shared" si="13"/>
        <v>124.14797279999999</v>
      </c>
      <c r="AR48" s="27">
        <f t="shared" si="14"/>
        <v>50.580503999999991</v>
      </c>
      <c r="AS48" s="34">
        <v>2.2484824657440186</v>
      </c>
    </row>
    <row r="49" spans="1:45" ht="15.6" x14ac:dyDescent="0.35">
      <c r="A49" s="29" t="s">
        <v>138</v>
      </c>
      <c r="B49" s="54"/>
      <c r="C49" s="65" t="s">
        <v>224</v>
      </c>
      <c r="D49" s="62">
        <v>67.119999999999891</v>
      </c>
      <c r="F49" s="34">
        <v>2.1708847284317017</v>
      </c>
      <c r="G49" s="35">
        <v>18.940999999999999</v>
      </c>
      <c r="H49" s="35">
        <v>188.452</v>
      </c>
      <c r="I49" s="35">
        <v>2.3260000000000001</v>
      </c>
      <c r="J49" s="35">
        <v>8.1319999999999997</v>
      </c>
      <c r="K49" s="35">
        <v>326.88799999999998</v>
      </c>
      <c r="L49" s="35">
        <v>17.440000000000001</v>
      </c>
      <c r="M49" s="35">
        <v>1136.6780000000001</v>
      </c>
      <c r="N49" s="35">
        <v>591.80100000000004</v>
      </c>
      <c r="O49" s="35">
        <v>2513.9110000000001</v>
      </c>
      <c r="P49" s="35">
        <v>53.104999999999997</v>
      </c>
      <c r="Q49" s="35">
        <v>15.585000000000001</v>
      </c>
      <c r="R49" s="35">
        <v>12.272</v>
      </c>
      <c r="S49" s="35">
        <v>13.474</v>
      </c>
      <c r="T49" s="35">
        <v>67.861999999999995</v>
      </c>
      <c r="U49" s="35">
        <v>153.19900000000001</v>
      </c>
      <c r="V49" s="35">
        <v>80.105000000000004</v>
      </c>
      <c r="W49" s="35">
        <v>76.814999999999998</v>
      </c>
      <c r="X49" s="35">
        <v>56.436999999999998</v>
      </c>
      <c r="Y49" s="35">
        <v>14.901</v>
      </c>
      <c r="Z49" s="35">
        <v>1.403</v>
      </c>
      <c r="AA49" s="35">
        <v>11.532</v>
      </c>
      <c r="AB49" s="35">
        <v>4.3819999999999997</v>
      </c>
      <c r="AD49" s="27">
        <f t="shared" si="0"/>
        <v>6.3206537000000003</v>
      </c>
      <c r="AE49" s="27">
        <f t="shared" si="1"/>
        <v>30.579410800000005</v>
      </c>
      <c r="AF49" s="27">
        <f t="shared" si="2"/>
        <v>0.22941039999999999</v>
      </c>
      <c r="AG49" s="27">
        <f t="shared" si="3"/>
        <v>0.28571039999999998</v>
      </c>
      <c r="AH49" s="27">
        <f t="shared" si="4"/>
        <v>2.1958882000000002</v>
      </c>
      <c r="AI49" s="27">
        <f t="shared" si="5"/>
        <v>0.79606069999999995</v>
      </c>
      <c r="AJ49" s="27">
        <f t="shared" si="6"/>
        <v>2.0927110000000004</v>
      </c>
      <c r="AK49" s="27">
        <f t="shared" si="7"/>
        <v>3.5984000000000002E-2</v>
      </c>
      <c r="AL49" s="27">
        <f t="shared" si="8"/>
        <v>32.952879500000002</v>
      </c>
      <c r="AM49" s="27">
        <f t="shared" si="9"/>
        <v>25.777238400000009</v>
      </c>
      <c r="AN49" s="27">
        <f t="shared" si="10"/>
        <v>44.213737600000002</v>
      </c>
      <c r="AO49" s="27">
        <f t="shared" si="11"/>
        <v>185.78774499999997</v>
      </c>
      <c r="AP49" s="27">
        <f t="shared" si="12"/>
        <v>204.449026</v>
      </c>
      <c r="AQ49" s="27">
        <f t="shared" si="13"/>
        <v>120.85970399999999</v>
      </c>
      <c r="AR49" s="27">
        <f t="shared" si="14"/>
        <v>48.980817599999995</v>
      </c>
      <c r="AS49" s="34">
        <v>2.1708847284317017</v>
      </c>
    </row>
    <row r="50" spans="1:45" ht="15" x14ac:dyDescent="0.2">
      <c r="A50" s="29" t="s">
        <v>139</v>
      </c>
      <c r="B50" s="54"/>
      <c r="C50" s="65" t="s">
        <v>224</v>
      </c>
      <c r="D50" s="62">
        <v>68.489999999999895</v>
      </c>
      <c r="F50" s="34">
        <v>1.145531952381134</v>
      </c>
      <c r="G50" s="35">
        <v>18.204999999999998</v>
      </c>
      <c r="H50" s="35">
        <v>179.501</v>
      </c>
      <c r="I50" s="35">
        <v>2.2080000000000002</v>
      </c>
      <c r="J50" s="35">
        <v>8.2690000000000001</v>
      </c>
      <c r="K50" s="35">
        <v>328.00599999999997</v>
      </c>
      <c r="L50" s="35">
        <v>16.716999999999999</v>
      </c>
      <c r="M50" s="35">
        <v>1136.4190000000001</v>
      </c>
      <c r="N50" s="35">
        <v>562.50699999999995</v>
      </c>
      <c r="O50" s="35">
        <v>2636.2510000000002</v>
      </c>
      <c r="P50" s="35">
        <v>55.829000000000001</v>
      </c>
      <c r="Q50" s="35">
        <v>16.911999999999999</v>
      </c>
      <c r="R50" s="35">
        <v>13.965</v>
      </c>
      <c r="S50" s="35">
        <v>14.994</v>
      </c>
      <c r="T50" s="35">
        <v>70.656999999999996</v>
      </c>
      <c r="U50" s="35">
        <v>160.001</v>
      </c>
      <c r="V50" s="35">
        <v>84.424999999999997</v>
      </c>
      <c r="W50" s="35">
        <v>84.942999999999998</v>
      </c>
      <c r="X50" s="35">
        <v>64.47</v>
      </c>
      <c r="Y50" s="35">
        <v>14.169</v>
      </c>
      <c r="Z50" s="35">
        <v>1.321</v>
      </c>
      <c r="AA50" s="35">
        <v>12.663</v>
      </c>
      <c r="AB50" s="35">
        <v>4.6550000000000002</v>
      </c>
      <c r="AD50" s="27">
        <f t="shared" si="0"/>
        <v>6.0294184999999993</v>
      </c>
      <c r="AE50" s="27">
        <f t="shared" si="1"/>
        <v>29.434577900000001</v>
      </c>
      <c r="AF50" s="27">
        <f t="shared" si="2"/>
        <v>0.2140232</v>
      </c>
      <c r="AG50" s="27">
        <f t="shared" si="3"/>
        <v>0.28660479999999999</v>
      </c>
      <c r="AH50" s="27">
        <f t="shared" si="4"/>
        <v>2.1953961000000004</v>
      </c>
      <c r="AI50" s="27">
        <f t="shared" si="5"/>
        <v>0.77555489999999994</v>
      </c>
      <c r="AJ50" s="27">
        <f t="shared" si="6"/>
        <v>2.2150509999999999</v>
      </c>
      <c r="AK50" s="27">
        <f t="shared" si="7"/>
        <v>3.8163200000000001E-2</v>
      </c>
      <c r="AL50" s="27">
        <f t="shared" si="8"/>
        <v>41.024622399999991</v>
      </c>
      <c r="AM50" s="27">
        <f t="shared" si="9"/>
        <v>35.803523000000006</v>
      </c>
      <c r="AN50" s="27">
        <f t="shared" si="10"/>
        <v>47.409385599999993</v>
      </c>
      <c r="AO50" s="27">
        <f t="shared" si="11"/>
        <v>191.92975749999997</v>
      </c>
      <c r="AP50" s="27">
        <f t="shared" si="12"/>
        <v>209.713774</v>
      </c>
      <c r="AQ50" s="27">
        <f t="shared" si="13"/>
        <v>128.35046879999999</v>
      </c>
      <c r="AR50" s="27">
        <f t="shared" si="14"/>
        <v>47.826014399999998</v>
      </c>
      <c r="AS50" s="34">
        <v>1.145531952381134</v>
      </c>
    </row>
    <row r="51" spans="1:45" ht="15" x14ac:dyDescent="0.2">
      <c r="A51" s="29" t="s">
        <v>140</v>
      </c>
      <c r="B51" s="54"/>
      <c r="C51" s="65" t="s">
        <v>224</v>
      </c>
      <c r="D51" s="62">
        <v>69.8599999999999</v>
      </c>
      <c r="F51" s="34">
        <v>1.5859014391899109</v>
      </c>
      <c r="G51" s="35">
        <v>19.945</v>
      </c>
      <c r="H51" s="35">
        <v>182.53100000000001</v>
      </c>
      <c r="I51" s="35">
        <v>2.6779999999999999</v>
      </c>
      <c r="J51" s="35">
        <v>8.718</v>
      </c>
      <c r="K51" s="35">
        <v>323.58100000000002</v>
      </c>
      <c r="L51" s="35">
        <v>16.009</v>
      </c>
      <c r="M51" s="35">
        <v>1155.856</v>
      </c>
      <c r="N51" s="35">
        <v>585.221</v>
      </c>
      <c r="O51" s="35">
        <v>2519.9769999999999</v>
      </c>
      <c r="P51" s="35">
        <v>56.378</v>
      </c>
      <c r="Q51" s="35">
        <v>17.402999999999999</v>
      </c>
      <c r="R51" s="35">
        <v>13.22</v>
      </c>
      <c r="S51" s="35">
        <v>15.714</v>
      </c>
      <c r="T51" s="35">
        <v>67.412000000000006</v>
      </c>
      <c r="U51" s="35">
        <v>163.46899999999999</v>
      </c>
      <c r="V51" s="35">
        <v>91.822000000000003</v>
      </c>
      <c r="W51" s="35">
        <v>87.328000000000003</v>
      </c>
      <c r="X51" s="35">
        <v>65.385000000000005</v>
      </c>
      <c r="Y51" s="35">
        <v>14.712</v>
      </c>
      <c r="Z51" s="35">
        <v>1.3480000000000001</v>
      </c>
      <c r="AA51" s="35">
        <v>14.109</v>
      </c>
      <c r="AB51" s="35">
        <v>4.2720000000000002</v>
      </c>
      <c r="AD51" s="27">
        <f t="shared" si="0"/>
        <v>6.7179365000000004</v>
      </c>
      <c r="AE51" s="27">
        <f t="shared" si="1"/>
        <v>29.822114900000003</v>
      </c>
      <c r="AF51" s="27">
        <f t="shared" si="2"/>
        <v>0.27531119999999998</v>
      </c>
      <c r="AG51" s="27">
        <f t="shared" si="3"/>
        <v>0.28306480000000001</v>
      </c>
      <c r="AH51" s="27">
        <f t="shared" si="4"/>
        <v>2.2323263999999998</v>
      </c>
      <c r="AI51" s="27">
        <f t="shared" si="5"/>
        <v>0.79145469999999996</v>
      </c>
      <c r="AJ51" s="27">
        <f t="shared" si="6"/>
        <v>2.0987770000000001</v>
      </c>
      <c r="AK51" s="27">
        <f t="shared" si="7"/>
        <v>3.8602400000000002E-2</v>
      </c>
      <c r="AL51" s="27">
        <f t="shared" si="8"/>
        <v>44.01122809999999</v>
      </c>
      <c r="AM51" s="27">
        <f t="shared" si="9"/>
        <v>31.391484000000013</v>
      </c>
      <c r="AN51" s="27">
        <f t="shared" si="10"/>
        <v>48.923113599999994</v>
      </c>
      <c r="AO51" s="27">
        <f t="shared" si="11"/>
        <v>184.79886999999999</v>
      </c>
      <c r="AP51" s="27">
        <f t="shared" si="12"/>
        <v>212.39800600000001</v>
      </c>
      <c r="AQ51" s="27">
        <f t="shared" si="13"/>
        <v>130.54848480000001</v>
      </c>
      <c r="AR51" s="27">
        <f t="shared" si="14"/>
        <v>48.682651199999995</v>
      </c>
      <c r="AS51" s="34">
        <v>1.5859014391899109</v>
      </c>
    </row>
    <row r="52" spans="1:45" ht="15" x14ac:dyDescent="0.2">
      <c r="A52" s="29" t="s">
        <v>141</v>
      </c>
      <c r="B52" s="54"/>
      <c r="C52" s="65" t="s">
        <v>224</v>
      </c>
      <c r="D52" s="62">
        <v>71.229999999999905</v>
      </c>
      <c r="F52" s="34">
        <v>1.9462936520576477</v>
      </c>
      <c r="G52" s="35">
        <v>18.277999999999999</v>
      </c>
      <c r="H52" s="35">
        <v>183.56899999999999</v>
      </c>
      <c r="I52" s="35">
        <v>2.1429999999999998</v>
      </c>
      <c r="J52" s="35">
        <v>7.4790000000000001</v>
      </c>
      <c r="K52" s="35">
        <v>313.67500000000001</v>
      </c>
      <c r="L52" s="35">
        <v>18.280999999999999</v>
      </c>
      <c r="M52" s="35">
        <v>1111.3900000000001</v>
      </c>
      <c r="N52" s="35">
        <v>552.08600000000001</v>
      </c>
      <c r="O52" s="35">
        <v>2398.134</v>
      </c>
      <c r="P52" s="35">
        <v>55.348999999999997</v>
      </c>
      <c r="Q52" s="35">
        <v>16.134</v>
      </c>
      <c r="R52" s="35">
        <v>14.225</v>
      </c>
      <c r="S52" s="35">
        <v>13.212</v>
      </c>
      <c r="T52" s="35">
        <v>61.682000000000002</v>
      </c>
      <c r="U52" s="35">
        <v>121.76900000000001</v>
      </c>
      <c r="V52" s="35">
        <v>85.694000000000003</v>
      </c>
      <c r="W52" s="35">
        <v>78.322999999999993</v>
      </c>
      <c r="X52" s="35">
        <v>59.508000000000003</v>
      </c>
      <c r="Y52" s="35">
        <v>13.472</v>
      </c>
      <c r="Z52" s="35">
        <v>1.2130000000000001</v>
      </c>
      <c r="AA52" s="35">
        <v>12.385999999999999</v>
      </c>
      <c r="AB52" s="35">
        <v>5.101</v>
      </c>
      <c r="AD52" s="27">
        <f t="shared" si="0"/>
        <v>6.0583045999999996</v>
      </c>
      <c r="AE52" s="27">
        <f t="shared" si="1"/>
        <v>29.954875100000002</v>
      </c>
      <c r="AF52" s="27">
        <f t="shared" si="2"/>
        <v>0.20554719999999996</v>
      </c>
      <c r="AG52" s="27">
        <f t="shared" si="3"/>
        <v>0.27514</v>
      </c>
      <c r="AH52" s="27">
        <f t="shared" si="4"/>
        <v>2.1478410000000001</v>
      </c>
      <c r="AI52" s="27">
        <f t="shared" si="5"/>
        <v>0.76826020000000006</v>
      </c>
      <c r="AJ52" s="27">
        <f t="shared" si="6"/>
        <v>1.9769340000000002</v>
      </c>
      <c r="AK52" s="27">
        <f t="shared" si="7"/>
        <v>3.7779199999999999E-2</v>
      </c>
      <c r="AL52" s="27">
        <f t="shared" si="8"/>
        <v>36.292281800000005</v>
      </c>
      <c r="AM52" s="27">
        <f t="shared" si="9"/>
        <v>37.343295000000005</v>
      </c>
      <c r="AN52" s="27">
        <f t="shared" si="10"/>
        <v>43.662908799999997</v>
      </c>
      <c r="AO52" s="27">
        <f t="shared" si="11"/>
        <v>172.20719499999998</v>
      </c>
      <c r="AP52" s="27">
        <f t="shared" si="12"/>
        <v>180.12220600000001</v>
      </c>
      <c r="AQ52" s="27">
        <f t="shared" si="13"/>
        <v>122.2494768</v>
      </c>
      <c r="AR52" s="27">
        <f t="shared" si="14"/>
        <v>46.726427199999996</v>
      </c>
      <c r="AS52" s="34">
        <v>1.9462936520576477</v>
      </c>
    </row>
    <row r="53" spans="1:45" ht="15" x14ac:dyDescent="0.2">
      <c r="A53" s="29" t="s">
        <v>142</v>
      </c>
      <c r="B53" s="54"/>
      <c r="C53" s="65" t="s">
        <v>224</v>
      </c>
      <c r="D53" s="62">
        <v>72.599999999999909</v>
      </c>
      <c r="F53" s="34">
        <v>3.0849502682685852</v>
      </c>
      <c r="G53" s="35">
        <v>20.68</v>
      </c>
      <c r="H53" s="35">
        <v>183.875</v>
      </c>
      <c r="I53" s="35">
        <v>2.6469999999999998</v>
      </c>
      <c r="J53" s="35">
        <v>10.363</v>
      </c>
      <c r="K53" s="35">
        <v>339.51299999999998</v>
      </c>
      <c r="L53" s="35">
        <v>14.185</v>
      </c>
      <c r="M53" s="35">
        <v>1140.33</v>
      </c>
      <c r="N53" s="35">
        <v>659.42700000000002</v>
      </c>
      <c r="O53" s="35">
        <v>2708.6239999999998</v>
      </c>
      <c r="P53" s="35">
        <v>66.558000000000007</v>
      </c>
      <c r="Q53" s="35">
        <v>17.559000000000001</v>
      </c>
      <c r="R53" s="35">
        <v>14.225</v>
      </c>
      <c r="S53" s="35">
        <v>17.925999999999998</v>
      </c>
      <c r="T53" s="35">
        <v>86.414000000000001</v>
      </c>
      <c r="U53" s="35">
        <v>146.82499999999999</v>
      </c>
      <c r="V53" s="35">
        <v>90.787000000000006</v>
      </c>
      <c r="W53" s="35">
        <v>85.319000000000003</v>
      </c>
      <c r="X53" s="35">
        <v>67.638999999999996</v>
      </c>
      <c r="Y53" s="35">
        <v>16.988</v>
      </c>
      <c r="Z53" s="35">
        <v>1.5469999999999999</v>
      </c>
      <c r="AA53" s="35">
        <v>12.911</v>
      </c>
      <c r="AB53" s="35">
        <v>4.5679999999999996</v>
      </c>
      <c r="AD53" s="27">
        <f t="shared" si="0"/>
        <v>7.0087760000000001</v>
      </c>
      <c r="AE53" s="27">
        <f t="shared" si="1"/>
        <v>29.994012500000004</v>
      </c>
      <c r="AF53" s="27">
        <f t="shared" si="2"/>
        <v>0.27126879999999998</v>
      </c>
      <c r="AG53" s="27">
        <f t="shared" si="3"/>
        <v>0.29581039999999997</v>
      </c>
      <c r="AH53" s="27">
        <f t="shared" si="4"/>
        <v>2.2028269999999996</v>
      </c>
      <c r="AI53" s="27">
        <f t="shared" si="5"/>
        <v>0.84339889999999995</v>
      </c>
      <c r="AJ53" s="27">
        <f t="shared" si="6"/>
        <v>2.2874239999999997</v>
      </c>
      <c r="AK53" s="27">
        <f t="shared" si="7"/>
        <v>4.6746400000000007E-2</v>
      </c>
      <c r="AL53" s="27">
        <f t="shared" si="8"/>
        <v>44.960129300000013</v>
      </c>
      <c r="AM53" s="27">
        <f t="shared" si="9"/>
        <v>37.343295000000005</v>
      </c>
      <c r="AN53" s="27">
        <f t="shared" si="10"/>
        <v>53.573622399999991</v>
      </c>
      <c r="AO53" s="27">
        <f t="shared" si="11"/>
        <v>226.55576499999998</v>
      </c>
      <c r="AP53" s="27">
        <f t="shared" si="12"/>
        <v>199.51555000000002</v>
      </c>
      <c r="AQ53" s="27">
        <f t="shared" si="13"/>
        <v>128.6969904</v>
      </c>
      <c r="AR53" s="27">
        <f t="shared" si="14"/>
        <v>52.273268799999997</v>
      </c>
      <c r="AS53" s="34">
        <v>3.0849502682685852</v>
      </c>
    </row>
    <row r="54" spans="1:45" ht="15" x14ac:dyDescent="0.2">
      <c r="A54" s="29" t="s">
        <v>143</v>
      </c>
      <c r="B54" s="54"/>
      <c r="C54" s="65" t="s">
        <v>224</v>
      </c>
      <c r="D54" s="62">
        <v>73.969999999999914</v>
      </c>
      <c r="F54" s="34">
        <v>4.3303918838500977</v>
      </c>
      <c r="G54" s="35">
        <v>18.209</v>
      </c>
      <c r="H54" s="35">
        <v>161.012</v>
      </c>
      <c r="I54" s="35">
        <v>2.1909999999999998</v>
      </c>
      <c r="J54" s="35">
        <v>9.907</v>
      </c>
      <c r="K54" s="35">
        <v>349.33499999999998</v>
      </c>
      <c r="L54" s="35">
        <v>15.249000000000001</v>
      </c>
      <c r="M54" s="35">
        <v>1125.7439999999999</v>
      </c>
      <c r="N54" s="35">
        <v>681.15700000000004</v>
      </c>
      <c r="O54" s="35">
        <v>2850.9380000000001</v>
      </c>
      <c r="P54" s="35">
        <v>84.001000000000005</v>
      </c>
      <c r="Q54" s="35">
        <v>18.573</v>
      </c>
      <c r="R54" s="35">
        <v>15.978999999999999</v>
      </c>
      <c r="S54" s="35">
        <v>20.010000000000002</v>
      </c>
      <c r="T54" s="35">
        <v>122.36499999999999</v>
      </c>
      <c r="U54" s="35">
        <v>122.054</v>
      </c>
      <c r="V54" s="35">
        <v>81.915999999999997</v>
      </c>
      <c r="W54" s="35">
        <v>81.350999999999999</v>
      </c>
      <c r="X54" s="35">
        <v>56.752000000000002</v>
      </c>
      <c r="Y54" s="35">
        <v>17.439</v>
      </c>
      <c r="Z54" s="35">
        <v>1.6080000000000001</v>
      </c>
      <c r="AA54" s="35">
        <v>11.558</v>
      </c>
      <c r="AB54" s="35">
        <v>3.8370000000000002</v>
      </c>
      <c r="AD54" s="27">
        <f t="shared" si="0"/>
        <v>6.0310012999999998</v>
      </c>
      <c r="AE54" s="27">
        <f t="shared" si="1"/>
        <v>27.069834800000002</v>
      </c>
      <c r="AF54" s="27">
        <f t="shared" si="2"/>
        <v>0.21180639999999998</v>
      </c>
      <c r="AG54" s="27">
        <f t="shared" si="3"/>
        <v>0.30366799999999999</v>
      </c>
      <c r="AH54" s="27">
        <f t="shared" si="4"/>
        <v>2.1751136</v>
      </c>
      <c r="AI54" s="27">
        <f t="shared" si="5"/>
        <v>0.85860990000000004</v>
      </c>
      <c r="AJ54" s="27">
        <f t="shared" si="6"/>
        <v>2.4297380000000004</v>
      </c>
      <c r="AK54" s="27">
        <f t="shared" si="7"/>
        <v>6.0700800000000006E-2</v>
      </c>
      <c r="AL54" s="27">
        <f t="shared" si="8"/>
        <v>51.127987100000006</v>
      </c>
      <c r="AM54" s="27">
        <f t="shared" si="9"/>
        <v>47.730833799999992</v>
      </c>
      <c r="AN54" s="27">
        <f t="shared" si="10"/>
        <v>57.955023999999995</v>
      </c>
      <c r="AO54" s="27">
        <f t="shared" si="11"/>
        <v>305.55808749999994</v>
      </c>
      <c r="AP54" s="27">
        <f t="shared" si="12"/>
        <v>180.34279600000002</v>
      </c>
      <c r="AQ54" s="27">
        <f t="shared" si="13"/>
        <v>125.04008160000001</v>
      </c>
      <c r="AR54" s="27">
        <f t="shared" si="14"/>
        <v>52.984766399999998</v>
      </c>
      <c r="AS54" s="34">
        <v>4.3303918838500977</v>
      </c>
    </row>
    <row r="55" spans="1:45" ht="15" x14ac:dyDescent="0.2">
      <c r="A55" s="29" t="s">
        <v>144</v>
      </c>
      <c r="B55" s="54"/>
      <c r="C55" s="65" t="s">
        <v>224</v>
      </c>
      <c r="D55" s="62">
        <v>75.339999999999918</v>
      </c>
      <c r="F55" s="34"/>
      <c r="G55" s="35">
        <v>17.762</v>
      </c>
      <c r="H55" s="35">
        <v>151.50700000000001</v>
      </c>
      <c r="I55" s="35">
        <v>2.5819999999999999</v>
      </c>
      <c r="J55" s="35">
        <v>10.944000000000001</v>
      </c>
      <c r="K55" s="35">
        <v>361.87599999999998</v>
      </c>
      <c r="L55" s="35">
        <v>17.591000000000001</v>
      </c>
      <c r="M55" s="35">
        <v>1115.299</v>
      </c>
      <c r="N55" s="35">
        <v>807.59799999999996</v>
      </c>
      <c r="O55" s="35">
        <v>3047.0770000000002</v>
      </c>
      <c r="P55" s="35">
        <v>89.995000000000005</v>
      </c>
      <c r="Q55" s="35">
        <v>19.209</v>
      </c>
      <c r="R55" s="35">
        <v>15.151</v>
      </c>
      <c r="S55" s="35">
        <v>23.98</v>
      </c>
      <c r="T55" s="35">
        <v>115.542</v>
      </c>
      <c r="U55" s="35">
        <v>123.55500000000001</v>
      </c>
      <c r="V55" s="35">
        <v>80.787999999999997</v>
      </c>
      <c r="W55" s="35">
        <v>76.225999999999999</v>
      </c>
      <c r="X55" s="35">
        <v>56.606999999999999</v>
      </c>
      <c r="Y55" s="35">
        <v>18.861999999999998</v>
      </c>
      <c r="Z55" s="35">
        <v>1.706</v>
      </c>
      <c r="AA55" s="35">
        <v>12.565</v>
      </c>
      <c r="AB55" s="35">
        <v>4.343</v>
      </c>
      <c r="AD55" s="27">
        <f t="shared" si="0"/>
        <v>5.8541234000000006</v>
      </c>
      <c r="AE55" s="27">
        <f t="shared" si="1"/>
        <v>25.854145300000006</v>
      </c>
      <c r="AF55" s="27">
        <f t="shared" si="2"/>
        <v>0.26279279999999994</v>
      </c>
      <c r="AG55" s="27">
        <f t="shared" si="3"/>
        <v>0.3137008</v>
      </c>
      <c r="AH55" s="27">
        <f t="shared" si="4"/>
        <v>2.1552680999999998</v>
      </c>
      <c r="AI55" s="27">
        <f t="shared" si="5"/>
        <v>0.94711860000000003</v>
      </c>
      <c r="AJ55" s="27">
        <f t="shared" si="6"/>
        <v>2.625877</v>
      </c>
      <c r="AK55" s="27">
        <f t="shared" si="7"/>
        <v>6.5495999999999999E-2</v>
      </c>
      <c r="AL55" s="27">
        <f t="shared" si="8"/>
        <v>54.996584300000002</v>
      </c>
      <c r="AM55" s="27">
        <f t="shared" si="9"/>
        <v>42.827252199999997</v>
      </c>
      <c r="AN55" s="27">
        <f t="shared" si="10"/>
        <v>66.301552000000001</v>
      </c>
      <c r="AO55" s="27">
        <f t="shared" si="11"/>
        <v>290.56454499999995</v>
      </c>
      <c r="AP55" s="27">
        <f t="shared" si="12"/>
        <v>181.50457</v>
      </c>
      <c r="AQ55" s="27">
        <f t="shared" si="13"/>
        <v>120.31688159999999</v>
      </c>
      <c r="AR55" s="27">
        <f t="shared" si="14"/>
        <v>55.229691199999991</v>
      </c>
      <c r="AS55" s="34"/>
    </row>
    <row r="56" spans="1:45" ht="15" x14ac:dyDescent="0.2">
      <c r="A56" s="29" t="s">
        <v>145</v>
      </c>
      <c r="B56" s="54"/>
      <c r="C56" s="65" t="s">
        <v>224</v>
      </c>
      <c r="D56" s="62">
        <v>76.709999999999923</v>
      </c>
      <c r="F56" s="34">
        <v>7.5868048667907715</v>
      </c>
      <c r="G56" s="35">
        <v>17.556999999999999</v>
      </c>
      <c r="H56" s="35">
        <v>151.51499999999999</v>
      </c>
      <c r="I56" s="35">
        <v>2.5529999999999999</v>
      </c>
      <c r="J56" s="35">
        <v>11.781000000000001</v>
      </c>
      <c r="K56" s="35">
        <v>360.24</v>
      </c>
      <c r="L56" s="35">
        <v>14.72</v>
      </c>
      <c r="M56" s="35">
        <v>1086.181</v>
      </c>
      <c r="N56" s="35">
        <v>915.57600000000002</v>
      </c>
      <c r="O56" s="35">
        <v>3200.4920000000002</v>
      </c>
      <c r="P56" s="35">
        <v>110.39100000000001</v>
      </c>
      <c r="Q56" s="35">
        <v>20.079000000000001</v>
      </c>
      <c r="R56" s="35">
        <v>16.856999999999999</v>
      </c>
      <c r="S56" s="35">
        <v>24.111000000000001</v>
      </c>
      <c r="T56" s="35">
        <v>115.279</v>
      </c>
      <c r="U56" s="35">
        <v>132.047</v>
      </c>
      <c r="V56" s="35">
        <v>85.012</v>
      </c>
      <c r="W56" s="35">
        <v>78.445999999999998</v>
      </c>
      <c r="X56" s="35">
        <v>56.792999999999999</v>
      </c>
      <c r="Y56" s="35">
        <v>18.768000000000001</v>
      </c>
      <c r="Z56" s="35">
        <v>1.7290000000000001</v>
      </c>
      <c r="AA56" s="35">
        <v>12.738</v>
      </c>
      <c r="AB56" s="35">
        <v>5.0659999999999998</v>
      </c>
      <c r="AD56" s="27">
        <f t="shared" si="0"/>
        <v>5.7730049000000001</v>
      </c>
      <c r="AE56" s="27">
        <f t="shared" si="1"/>
        <v>25.855168499999998</v>
      </c>
      <c r="AF56" s="27">
        <f t="shared" si="2"/>
        <v>0.2590112</v>
      </c>
      <c r="AG56" s="27">
        <f t="shared" si="3"/>
        <v>0.312392</v>
      </c>
      <c r="AH56" s="27">
        <f t="shared" si="4"/>
        <v>2.0999439</v>
      </c>
      <c r="AI56" s="27">
        <f t="shared" si="5"/>
        <v>1.0227032</v>
      </c>
      <c r="AJ56" s="27">
        <f t="shared" si="6"/>
        <v>2.7792919999999999</v>
      </c>
      <c r="AK56" s="27">
        <f t="shared" si="7"/>
        <v>8.1812800000000005E-2</v>
      </c>
      <c r="AL56" s="27">
        <f t="shared" si="8"/>
        <v>60.288533300000005</v>
      </c>
      <c r="AM56" s="27">
        <f t="shared" si="9"/>
        <v>52.930525400000001</v>
      </c>
      <c r="AN56" s="27">
        <f t="shared" si="10"/>
        <v>66.576966400000003</v>
      </c>
      <c r="AO56" s="27">
        <f t="shared" si="11"/>
        <v>289.9866025</v>
      </c>
      <c r="AP56" s="27">
        <f t="shared" si="12"/>
        <v>188.07737800000001</v>
      </c>
      <c r="AQ56" s="27">
        <f t="shared" si="13"/>
        <v>122.36283359999999</v>
      </c>
      <c r="AR56" s="27">
        <f t="shared" si="14"/>
        <v>55.081396799999993</v>
      </c>
      <c r="AS56" s="34">
        <v>7.5868048667907715</v>
      </c>
    </row>
    <row r="57" spans="1:45" ht="15" x14ac:dyDescent="0.2">
      <c r="A57" s="29" t="s">
        <v>146</v>
      </c>
      <c r="B57" s="54"/>
      <c r="C57" s="65" t="s">
        <v>224</v>
      </c>
      <c r="D57" s="62">
        <v>78.079999999999927</v>
      </c>
      <c r="F57" s="34">
        <v>4.6054134368896484</v>
      </c>
      <c r="G57" s="35">
        <v>18.134</v>
      </c>
      <c r="H57" s="35">
        <v>171.61699999999999</v>
      </c>
      <c r="I57" s="35">
        <v>2.3410000000000002</v>
      </c>
      <c r="J57" s="35">
        <v>8.8290000000000006</v>
      </c>
      <c r="K57" s="35">
        <v>354.73</v>
      </c>
      <c r="L57" s="35">
        <v>13.044</v>
      </c>
      <c r="M57" s="35">
        <v>1120.3140000000001</v>
      </c>
      <c r="N57" s="35">
        <v>709.48299999999995</v>
      </c>
      <c r="O57" s="35">
        <v>2764.3809999999999</v>
      </c>
      <c r="P57" s="35">
        <v>76.164000000000001</v>
      </c>
      <c r="Q57" s="35">
        <v>18.311</v>
      </c>
      <c r="R57" s="35">
        <v>14.696999999999999</v>
      </c>
      <c r="S57" s="35">
        <v>19.096</v>
      </c>
      <c r="T57" s="35">
        <v>80.775999999999996</v>
      </c>
      <c r="U57" s="35">
        <v>148.92599999999999</v>
      </c>
      <c r="V57" s="35">
        <v>93.504000000000005</v>
      </c>
      <c r="W57" s="35">
        <v>85.129000000000005</v>
      </c>
      <c r="X57" s="35">
        <v>65.245000000000005</v>
      </c>
      <c r="Y57" s="35">
        <v>17.308</v>
      </c>
      <c r="Z57" s="35">
        <v>1.5469999999999999</v>
      </c>
      <c r="AA57" s="35">
        <v>13.739000000000001</v>
      </c>
      <c r="AB57" s="35">
        <v>4.59</v>
      </c>
      <c r="AD57" s="27">
        <f t="shared" si="0"/>
        <v>6.0013238000000007</v>
      </c>
      <c r="AE57" s="27">
        <f t="shared" si="1"/>
        <v>28.426214299999998</v>
      </c>
      <c r="AF57" s="27">
        <f t="shared" si="2"/>
        <v>0.2313664</v>
      </c>
      <c r="AG57" s="27">
        <f t="shared" si="3"/>
        <v>0.30798400000000004</v>
      </c>
      <c r="AH57" s="27">
        <f t="shared" si="4"/>
        <v>2.1647966000000003</v>
      </c>
      <c r="AI57" s="27">
        <f t="shared" si="5"/>
        <v>0.87843809999999989</v>
      </c>
      <c r="AJ57" s="27">
        <f t="shared" si="6"/>
        <v>2.3431809999999995</v>
      </c>
      <c r="AK57" s="27">
        <f t="shared" si="7"/>
        <v>5.4431200000000006E-2</v>
      </c>
      <c r="AL57" s="27">
        <f t="shared" si="8"/>
        <v>49.534319700000005</v>
      </c>
      <c r="AM57" s="27">
        <f t="shared" si="9"/>
        <v>40.138573399999991</v>
      </c>
      <c r="AN57" s="27">
        <f t="shared" si="10"/>
        <v>56.0334304</v>
      </c>
      <c r="AO57" s="27">
        <f t="shared" si="11"/>
        <v>214.16625999999997</v>
      </c>
      <c r="AP57" s="27">
        <f t="shared" si="12"/>
        <v>201.14172400000001</v>
      </c>
      <c r="AQ57" s="27">
        <f t="shared" si="13"/>
        <v>128.5218864</v>
      </c>
      <c r="AR57" s="27">
        <f t="shared" si="14"/>
        <v>52.778100799999997</v>
      </c>
      <c r="AS57" s="34">
        <v>4.6054134368896484</v>
      </c>
    </row>
    <row r="58" spans="1:45" ht="15" x14ac:dyDescent="0.2">
      <c r="A58" s="29" t="s">
        <v>147</v>
      </c>
      <c r="B58" s="54"/>
      <c r="C58" s="65" t="s">
        <v>224</v>
      </c>
      <c r="D58" s="62">
        <v>79.449999999999932</v>
      </c>
      <c r="F58" s="34">
        <v>1.311342179775238</v>
      </c>
      <c r="G58" s="35">
        <v>18.018000000000001</v>
      </c>
      <c r="H58" s="35">
        <v>183.45099999999999</v>
      </c>
      <c r="I58" s="35">
        <v>2.27</v>
      </c>
      <c r="J58" s="35">
        <v>7.7729999999999997</v>
      </c>
      <c r="K58" s="35">
        <v>315.315</v>
      </c>
      <c r="L58" s="35">
        <v>11.361000000000001</v>
      </c>
      <c r="M58" s="35">
        <v>1094.4069999999999</v>
      </c>
      <c r="N58" s="35">
        <v>621.40099999999995</v>
      </c>
      <c r="O58" s="35">
        <v>2389.4789999999998</v>
      </c>
      <c r="P58" s="35">
        <v>57.515999999999998</v>
      </c>
      <c r="Q58" s="35">
        <v>16.620999999999999</v>
      </c>
      <c r="R58" s="35">
        <v>13.199</v>
      </c>
      <c r="S58" s="35">
        <v>14.814</v>
      </c>
      <c r="T58" s="35">
        <v>61.71</v>
      </c>
      <c r="U58" s="35">
        <v>108.988</v>
      </c>
      <c r="V58" s="35">
        <v>65.483000000000004</v>
      </c>
      <c r="W58" s="35">
        <v>61.081000000000003</v>
      </c>
      <c r="X58" s="35">
        <v>39.198999999999998</v>
      </c>
      <c r="Y58" s="35">
        <v>12.087</v>
      </c>
      <c r="Z58" s="35">
        <v>1.085</v>
      </c>
      <c r="AA58" s="35">
        <v>8.1370000000000005</v>
      </c>
      <c r="AB58" s="35">
        <v>3.0350000000000001</v>
      </c>
      <c r="AD58" s="27">
        <f t="shared" si="0"/>
        <v>5.9554226000000003</v>
      </c>
      <c r="AE58" s="27">
        <f t="shared" si="1"/>
        <v>29.939782900000004</v>
      </c>
      <c r="AF58" s="27">
        <f t="shared" si="2"/>
        <v>0.222108</v>
      </c>
      <c r="AG58" s="27">
        <f t="shared" si="3"/>
        <v>0.27645200000000003</v>
      </c>
      <c r="AH58" s="27">
        <f t="shared" si="4"/>
        <v>2.1155732999999999</v>
      </c>
      <c r="AI58" s="27">
        <f t="shared" si="5"/>
        <v>0.81678069999999992</v>
      </c>
      <c r="AJ58" s="27">
        <f t="shared" si="6"/>
        <v>1.9682789999999997</v>
      </c>
      <c r="AK58" s="27">
        <f t="shared" si="7"/>
        <v>3.9512800000000001E-2</v>
      </c>
      <c r="AL58" s="27">
        <f t="shared" si="8"/>
        <v>39.254556700000002</v>
      </c>
      <c r="AM58" s="27">
        <f t="shared" si="9"/>
        <v>31.267117800000001</v>
      </c>
      <c r="AN58" s="27">
        <f t="shared" si="10"/>
        <v>47.030953599999997</v>
      </c>
      <c r="AO58" s="27">
        <f t="shared" si="11"/>
        <v>172.26872499999999</v>
      </c>
      <c r="AP58" s="27">
        <f t="shared" si="12"/>
        <v>170.22971200000001</v>
      </c>
      <c r="AQ58" s="27">
        <f t="shared" si="13"/>
        <v>106.3592496</v>
      </c>
      <c r="AR58" s="27">
        <f t="shared" si="14"/>
        <v>44.541451199999997</v>
      </c>
      <c r="AS58" s="34">
        <v>1.311342179775238</v>
      </c>
    </row>
    <row r="59" spans="1:45" ht="15" x14ac:dyDescent="0.2">
      <c r="A59" s="29" t="s">
        <v>148</v>
      </c>
      <c r="B59" s="54"/>
      <c r="C59" s="65" t="s">
        <v>224</v>
      </c>
      <c r="D59" s="62">
        <v>80.819999999999936</v>
      </c>
      <c r="F59" s="34">
        <v>0.84444257616996765</v>
      </c>
      <c r="G59" s="35">
        <v>19.350000000000001</v>
      </c>
      <c r="H59" s="35">
        <v>182.94499999999999</v>
      </c>
      <c r="I59" s="35">
        <v>2.3540000000000001</v>
      </c>
      <c r="J59" s="35">
        <v>5.8760000000000003</v>
      </c>
      <c r="K59" s="35">
        <v>325.89499999999998</v>
      </c>
      <c r="L59" s="35">
        <v>15.994</v>
      </c>
      <c r="M59" s="35">
        <v>1171.087</v>
      </c>
      <c r="N59" s="35">
        <v>561.71500000000003</v>
      </c>
      <c r="O59" s="35">
        <v>2475.4720000000002</v>
      </c>
      <c r="P59" s="35">
        <v>55.768000000000001</v>
      </c>
      <c r="Q59" s="35">
        <v>16.565999999999999</v>
      </c>
      <c r="R59" s="35">
        <v>12.345000000000001</v>
      </c>
      <c r="S59" s="35">
        <v>12.824</v>
      </c>
      <c r="T59" s="35">
        <v>56.174999999999997</v>
      </c>
      <c r="U59" s="35">
        <v>145.68799999999999</v>
      </c>
      <c r="V59" s="35">
        <v>84.828999999999994</v>
      </c>
      <c r="W59" s="35">
        <v>82.186999999999998</v>
      </c>
      <c r="X59" s="35">
        <v>55.326000000000001</v>
      </c>
      <c r="Y59" s="35">
        <v>14.55</v>
      </c>
      <c r="Z59" s="35">
        <v>1.171</v>
      </c>
      <c r="AA59" s="35">
        <v>11.797000000000001</v>
      </c>
      <c r="AB59" s="35">
        <v>4.5069999999999997</v>
      </c>
      <c r="AD59" s="27">
        <f t="shared" si="0"/>
        <v>6.482495000000001</v>
      </c>
      <c r="AE59" s="27">
        <f t="shared" si="1"/>
        <v>29.875065499999998</v>
      </c>
      <c r="AF59" s="27">
        <f t="shared" si="2"/>
        <v>0.23306160000000001</v>
      </c>
      <c r="AG59" s="27">
        <f t="shared" si="3"/>
        <v>0.284916</v>
      </c>
      <c r="AH59" s="27">
        <f t="shared" si="4"/>
        <v>2.2612652999999998</v>
      </c>
      <c r="AI59" s="27">
        <f t="shared" si="5"/>
        <v>0.77500049999999998</v>
      </c>
      <c r="AJ59" s="27">
        <f t="shared" si="6"/>
        <v>2.0542720000000001</v>
      </c>
      <c r="AK59" s="27">
        <f t="shared" si="7"/>
        <v>3.8114400000000007E-2</v>
      </c>
      <c r="AL59" s="27">
        <f t="shared" si="8"/>
        <v>38.920008199999991</v>
      </c>
      <c r="AM59" s="27">
        <f t="shared" si="9"/>
        <v>26.209559000000006</v>
      </c>
      <c r="AN59" s="27">
        <f t="shared" si="10"/>
        <v>42.847177599999995</v>
      </c>
      <c r="AO59" s="27">
        <f t="shared" si="11"/>
        <v>160.10556249999996</v>
      </c>
      <c r="AP59" s="27">
        <f t="shared" si="12"/>
        <v>198.63551200000001</v>
      </c>
      <c r="AQ59" s="27">
        <f t="shared" si="13"/>
        <v>125.81053919999999</v>
      </c>
      <c r="AR59" s="27">
        <f t="shared" si="14"/>
        <v>48.427080000000004</v>
      </c>
      <c r="AS59" s="34">
        <v>0.84444257616996765</v>
      </c>
    </row>
    <row r="60" spans="1:45" ht="15" x14ac:dyDescent="0.2">
      <c r="A60" s="29" t="s">
        <v>149</v>
      </c>
      <c r="B60" s="54"/>
      <c r="C60" s="65" t="s">
        <v>224</v>
      </c>
      <c r="D60" s="62">
        <v>82.189999999999941</v>
      </c>
      <c r="F60" s="34">
        <v>1.0007411241531372</v>
      </c>
      <c r="G60" s="35">
        <v>20.355</v>
      </c>
      <c r="H60" s="35">
        <v>190.95</v>
      </c>
      <c r="I60" s="35">
        <v>2.48</v>
      </c>
      <c r="J60" s="35">
        <v>7.7240000000000002</v>
      </c>
      <c r="K60" s="35">
        <v>351.6</v>
      </c>
      <c r="L60" s="35">
        <v>21.024000000000001</v>
      </c>
      <c r="M60" s="35">
        <v>1130.0630000000001</v>
      </c>
      <c r="N60" s="35">
        <v>635.33299999999997</v>
      </c>
      <c r="O60" s="35">
        <v>2578.8310000000001</v>
      </c>
      <c r="P60" s="35">
        <v>60.848999999999997</v>
      </c>
      <c r="Q60" s="35">
        <v>17.646999999999998</v>
      </c>
      <c r="R60" s="35">
        <v>13.254</v>
      </c>
      <c r="S60" s="35">
        <v>15.262</v>
      </c>
      <c r="T60" s="35">
        <v>68.808999999999997</v>
      </c>
      <c r="U60" s="35">
        <v>188.79400000000001</v>
      </c>
      <c r="V60" s="35">
        <v>89.248999999999995</v>
      </c>
      <c r="W60" s="35">
        <v>80.837999999999994</v>
      </c>
      <c r="X60" s="35">
        <v>63.981000000000002</v>
      </c>
      <c r="Y60" s="35">
        <v>15.166</v>
      </c>
      <c r="Z60" s="35">
        <v>1.415</v>
      </c>
      <c r="AA60" s="35">
        <v>13.459</v>
      </c>
      <c r="AB60" s="35">
        <v>3.55</v>
      </c>
      <c r="AD60" s="27">
        <f t="shared" si="0"/>
        <v>6.8801735000000006</v>
      </c>
      <c r="AE60" s="27">
        <f t="shared" si="1"/>
        <v>30.898904999999999</v>
      </c>
      <c r="AF60" s="27">
        <f t="shared" si="2"/>
        <v>0.24949199999999996</v>
      </c>
      <c r="AG60" s="27">
        <f t="shared" si="3"/>
        <v>0.30548000000000003</v>
      </c>
      <c r="AH60" s="27">
        <f t="shared" si="4"/>
        <v>2.1833197000000002</v>
      </c>
      <c r="AI60" s="27">
        <f t="shared" si="5"/>
        <v>0.82653310000000002</v>
      </c>
      <c r="AJ60" s="27">
        <f t="shared" si="6"/>
        <v>2.1576310000000003</v>
      </c>
      <c r="AK60" s="27">
        <f t="shared" si="7"/>
        <v>4.21792E-2</v>
      </c>
      <c r="AL60" s="27">
        <f t="shared" si="8"/>
        <v>45.495406899999999</v>
      </c>
      <c r="AM60" s="27">
        <f t="shared" si="9"/>
        <v>31.592838800000003</v>
      </c>
      <c r="AN60" s="27">
        <f t="shared" si="10"/>
        <v>47.972828800000002</v>
      </c>
      <c r="AO60" s="27">
        <f t="shared" si="11"/>
        <v>187.86877749999999</v>
      </c>
      <c r="AP60" s="27">
        <f t="shared" si="12"/>
        <v>231.99955600000004</v>
      </c>
      <c r="AQ60" s="27">
        <f t="shared" si="13"/>
        <v>124.5673008</v>
      </c>
      <c r="AR60" s="27">
        <f t="shared" si="14"/>
        <v>49.398881599999996</v>
      </c>
      <c r="AS60" s="34">
        <v>1.0007411241531372</v>
      </c>
    </row>
    <row r="61" spans="1:45" ht="15" x14ac:dyDescent="0.2">
      <c r="A61" s="29" t="s">
        <v>150</v>
      </c>
      <c r="B61" s="54"/>
      <c r="C61" s="65" t="s">
        <v>224</v>
      </c>
      <c r="D61" s="62">
        <v>83.559999999999945</v>
      </c>
      <c r="F61" s="34">
        <v>1.4848680198192596</v>
      </c>
      <c r="G61" s="35">
        <v>20.064</v>
      </c>
      <c r="H61" s="35">
        <v>175.78800000000001</v>
      </c>
      <c r="I61" s="35">
        <v>2.7010000000000001</v>
      </c>
      <c r="J61" s="35">
        <v>8.0180000000000007</v>
      </c>
      <c r="K61" s="35">
        <v>389.245</v>
      </c>
      <c r="L61" s="35">
        <v>19.09</v>
      </c>
      <c r="M61" s="35">
        <v>1176.904</v>
      </c>
      <c r="N61" s="35">
        <v>637.86400000000003</v>
      </c>
      <c r="O61" s="35">
        <v>2752.2220000000002</v>
      </c>
      <c r="P61" s="35">
        <v>70.968000000000004</v>
      </c>
      <c r="Q61" s="35">
        <v>17.779</v>
      </c>
      <c r="R61" s="35">
        <v>14.23</v>
      </c>
      <c r="S61" s="35">
        <v>18.640999999999998</v>
      </c>
      <c r="T61" s="35">
        <v>77.783000000000001</v>
      </c>
      <c r="U61" s="35">
        <v>145.81899999999999</v>
      </c>
      <c r="V61" s="35">
        <v>77.756</v>
      </c>
      <c r="W61" s="35">
        <v>72.846000000000004</v>
      </c>
      <c r="X61" s="35">
        <v>51.104999999999997</v>
      </c>
      <c r="Y61" s="35">
        <v>15.762</v>
      </c>
      <c r="Z61" s="35">
        <v>1.4830000000000001</v>
      </c>
      <c r="AA61" s="35">
        <v>9.577</v>
      </c>
      <c r="AB61" s="35">
        <v>3.8519999999999999</v>
      </c>
      <c r="AD61" s="27">
        <f t="shared" si="0"/>
        <v>6.7650247999999999</v>
      </c>
      <c r="AE61" s="27">
        <f t="shared" si="1"/>
        <v>28.959685200000003</v>
      </c>
      <c r="AF61" s="27">
        <f t="shared" si="2"/>
        <v>0.27831039999999996</v>
      </c>
      <c r="AG61" s="27">
        <f t="shared" si="3"/>
        <v>0.33559600000000001</v>
      </c>
      <c r="AH61" s="27">
        <f t="shared" si="4"/>
        <v>2.2723176</v>
      </c>
      <c r="AI61" s="27">
        <f t="shared" si="5"/>
        <v>0.82830479999999995</v>
      </c>
      <c r="AJ61" s="27">
        <f t="shared" si="6"/>
        <v>2.3310219999999999</v>
      </c>
      <c r="AK61" s="27">
        <f t="shared" si="7"/>
        <v>5.0274400000000004E-2</v>
      </c>
      <c r="AL61" s="27">
        <f t="shared" si="8"/>
        <v>46.2983233</v>
      </c>
      <c r="AM61" s="27">
        <f t="shared" si="9"/>
        <v>37.372906000000008</v>
      </c>
      <c r="AN61" s="27">
        <f t="shared" si="10"/>
        <v>55.076838399999986</v>
      </c>
      <c r="AO61" s="27">
        <f t="shared" si="11"/>
        <v>207.58914249999998</v>
      </c>
      <c r="AP61" s="27">
        <f t="shared" si="12"/>
        <v>198.736906</v>
      </c>
      <c r="AQ61" s="27">
        <f t="shared" si="13"/>
        <v>117.2018736</v>
      </c>
      <c r="AR61" s="27">
        <f t="shared" si="14"/>
        <v>50.339131199999997</v>
      </c>
      <c r="AS61" s="34">
        <v>1.4848680198192596</v>
      </c>
    </row>
    <row r="62" spans="1:45" ht="15" x14ac:dyDescent="0.2">
      <c r="A62" s="29" t="s">
        <v>151</v>
      </c>
      <c r="B62" s="54"/>
      <c r="C62" s="65" t="s">
        <v>224</v>
      </c>
      <c r="D62" s="62">
        <v>84.92999999999995</v>
      </c>
      <c r="F62" s="34">
        <v>1.0800825357437134</v>
      </c>
      <c r="G62" s="35">
        <v>19.524999999999999</v>
      </c>
      <c r="H62" s="35">
        <v>182.62899999999999</v>
      </c>
      <c r="I62" s="35">
        <v>1.974</v>
      </c>
      <c r="J62" s="35">
        <v>6.3789999999999996</v>
      </c>
      <c r="K62" s="35">
        <v>342.32</v>
      </c>
      <c r="L62" s="35">
        <v>15.611000000000001</v>
      </c>
      <c r="M62" s="35">
        <v>1167.4159999999999</v>
      </c>
      <c r="N62" s="35">
        <v>586.35500000000002</v>
      </c>
      <c r="O62" s="35">
        <v>2652.6619999999998</v>
      </c>
      <c r="P62" s="35">
        <v>62.292999999999999</v>
      </c>
      <c r="Q62" s="35">
        <v>17.14</v>
      </c>
      <c r="R62" s="35">
        <v>13.451000000000001</v>
      </c>
      <c r="S62" s="35">
        <v>14.615</v>
      </c>
      <c r="T62" s="35">
        <v>62.875999999999998</v>
      </c>
      <c r="U62" s="35">
        <v>182.03200000000001</v>
      </c>
      <c r="V62" s="35">
        <v>95.382999999999996</v>
      </c>
      <c r="W62" s="35">
        <v>85.16</v>
      </c>
      <c r="X62" s="35">
        <v>73.825000000000003</v>
      </c>
      <c r="Y62" s="35">
        <v>14.97</v>
      </c>
      <c r="Z62" s="35">
        <v>1.464</v>
      </c>
      <c r="AA62" s="35">
        <v>13.26</v>
      </c>
      <c r="AB62" s="35">
        <v>4.0369999999999999</v>
      </c>
      <c r="AD62" s="27">
        <f t="shared" si="0"/>
        <v>6.5517424999999996</v>
      </c>
      <c r="AE62" s="27">
        <f t="shared" si="1"/>
        <v>29.8346491</v>
      </c>
      <c r="AF62" s="27">
        <f t="shared" si="2"/>
        <v>0.18350959999999997</v>
      </c>
      <c r="AG62" s="27">
        <f t="shared" si="3"/>
        <v>0.29805599999999999</v>
      </c>
      <c r="AH62" s="27">
        <f t="shared" si="4"/>
        <v>2.2542903999999999</v>
      </c>
      <c r="AI62" s="27">
        <f t="shared" si="5"/>
        <v>0.79224849999999991</v>
      </c>
      <c r="AJ62" s="27">
        <f t="shared" si="6"/>
        <v>2.2314619999999996</v>
      </c>
      <c r="AK62" s="27">
        <f t="shared" si="7"/>
        <v>4.3334400000000002E-2</v>
      </c>
      <c r="AL62" s="27">
        <f t="shared" si="8"/>
        <v>42.41147800000001</v>
      </c>
      <c r="AM62" s="27">
        <f t="shared" si="9"/>
        <v>32.75951220000001</v>
      </c>
      <c r="AN62" s="27">
        <f t="shared" si="10"/>
        <v>46.612575999999997</v>
      </c>
      <c r="AO62" s="27">
        <f t="shared" si="11"/>
        <v>174.83100999999999</v>
      </c>
      <c r="AP62" s="27">
        <f t="shared" si="12"/>
        <v>226.76576800000004</v>
      </c>
      <c r="AQ62" s="27">
        <f t="shared" si="13"/>
        <v>128.550456</v>
      </c>
      <c r="AR62" s="27">
        <f t="shared" si="14"/>
        <v>49.089671999999993</v>
      </c>
      <c r="AS62" s="34">
        <v>1.0800825357437134</v>
      </c>
    </row>
    <row r="63" spans="1:45" ht="15" x14ac:dyDescent="0.2">
      <c r="A63" s="29" t="s">
        <v>152</v>
      </c>
      <c r="B63" s="54"/>
      <c r="C63" s="65" t="s">
        <v>224</v>
      </c>
      <c r="D63" s="62">
        <v>86.299999999999955</v>
      </c>
      <c r="F63" s="34">
        <v>2.0211790800094604</v>
      </c>
      <c r="G63" s="35">
        <v>18.529</v>
      </c>
      <c r="H63" s="35">
        <v>175.01300000000001</v>
      </c>
      <c r="I63" s="35">
        <v>2.0960000000000001</v>
      </c>
      <c r="J63" s="35">
        <v>6.86</v>
      </c>
      <c r="K63" s="35">
        <v>383.82</v>
      </c>
      <c r="L63" s="35">
        <v>14.868</v>
      </c>
      <c r="M63" s="35">
        <v>1120</v>
      </c>
      <c r="N63" s="35">
        <v>574.55499999999995</v>
      </c>
      <c r="O63" s="35">
        <v>2921.962</v>
      </c>
      <c r="P63" s="35">
        <v>73.316000000000003</v>
      </c>
      <c r="Q63" s="35">
        <v>18.91</v>
      </c>
      <c r="R63" s="35">
        <v>14.412000000000001</v>
      </c>
      <c r="S63" s="35">
        <v>13.259</v>
      </c>
      <c r="T63" s="35">
        <v>66.686999999999998</v>
      </c>
      <c r="U63" s="35">
        <v>213.52799999999999</v>
      </c>
      <c r="V63" s="35">
        <v>88.741</v>
      </c>
      <c r="W63" s="35">
        <v>78.912999999999997</v>
      </c>
      <c r="X63" s="35">
        <v>62.177</v>
      </c>
      <c r="Y63" s="35">
        <v>15.15</v>
      </c>
      <c r="Z63" s="35">
        <v>1.5780000000000001</v>
      </c>
      <c r="AA63" s="35">
        <v>11.614000000000001</v>
      </c>
      <c r="AB63" s="35">
        <v>4.202</v>
      </c>
      <c r="AD63" s="27">
        <f t="shared" si="0"/>
        <v>6.1576253000000003</v>
      </c>
      <c r="AE63" s="27">
        <f t="shared" si="1"/>
        <v>28.860562700000003</v>
      </c>
      <c r="AF63" s="27">
        <f t="shared" si="2"/>
        <v>0.19941839999999997</v>
      </c>
      <c r="AG63" s="27">
        <f t="shared" si="3"/>
        <v>0.33125599999999999</v>
      </c>
      <c r="AH63" s="27">
        <f t="shared" si="4"/>
        <v>2.1642000000000001</v>
      </c>
      <c r="AI63" s="27">
        <f t="shared" si="5"/>
        <v>0.78398849999999998</v>
      </c>
      <c r="AJ63" s="27">
        <f t="shared" si="6"/>
        <v>2.5007619999999999</v>
      </c>
      <c r="AK63" s="27">
        <f t="shared" si="7"/>
        <v>5.2152800000000006E-2</v>
      </c>
      <c r="AL63" s="27">
        <f t="shared" si="8"/>
        <v>53.17785700000001</v>
      </c>
      <c r="AM63" s="27">
        <f t="shared" si="9"/>
        <v>38.450746400000007</v>
      </c>
      <c r="AN63" s="27">
        <f t="shared" si="10"/>
        <v>43.761721600000001</v>
      </c>
      <c r="AO63" s="27">
        <f t="shared" si="11"/>
        <v>183.20568249999999</v>
      </c>
      <c r="AP63" s="27">
        <f t="shared" si="12"/>
        <v>251.14367199999998</v>
      </c>
      <c r="AQ63" s="27">
        <f t="shared" si="13"/>
        <v>122.7932208</v>
      </c>
      <c r="AR63" s="27">
        <f t="shared" si="14"/>
        <v>49.373639999999995</v>
      </c>
      <c r="AS63" s="34">
        <v>2.0211790800094604</v>
      </c>
    </row>
    <row r="64" spans="1:45" ht="15" x14ac:dyDescent="0.2">
      <c r="A64" s="29" t="s">
        <v>153</v>
      </c>
      <c r="B64" s="54"/>
      <c r="C64" s="65" t="s">
        <v>224</v>
      </c>
      <c r="D64" s="62">
        <v>87.669999999999959</v>
      </c>
      <c r="F64" s="34">
        <v>1.650884747505188</v>
      </c>
      <c r="G64" s="35">
        <v>21.3</v>
      </c>
      <c r="H64" s="35">
        <v>193.291</v>
      </c>
      <c r="I64" s="35">
        <v>2.4129999999999998</v>
      </c>
      <c r="J64" s="35">
        <v>6.8739999999999997</v>
      </c>
      <c r="K64" s="35">
        <v>419.58800000000002</v>
      </c>
      <c r="L64" s="35">
        <v>19.39</v>
      </c>
      <c r="M64" s="35">
        <v>1171.941</v>
      </c>
      <c r="N64" s="35">
        <v>593.81600000000003</v>
      </c>
      <c r="O64" s="35">
        <v>3142.0059999999999</v>
      </c>
      <c r="P64" s="35">
        <v>75.268000000000001</v>
      </c>
      <c r="Q64" s="35">
        <v>20.390999999999998</v>
      </c>
      <c r="R64" s="35">
        <v>13.863</v>
      </c>
      <c r="S64" s="35">
        <v>14.413</v>
      </c>
      <c r="T64" s="35">
        <v>66.864999999999995</v>
      </c>
      <c r="U64" s="35">
        <v>235.91300000000001</v>
      </c>
      <c r="V64" s="35">
        <v>89.882000000000005</v>
      </c>
      <c r="W64" s="35">
        <v>78.652000000000001</v>
      </c>
      <c r="X64" s="35">
        <v>63.238999999999997</v>
      </c>
      <c r="Y64" s="35">
        <v>14.771000000000001</v>
      </c>
      <c r="Z64" s="35">
        <v>1.4990000000000001</v>
      </c>
      <c r="AA64" s="35">
        <v>14.221</v>
      </c>
      <c r="AB64" s="35">
        <v>4.4050000000000002</v>
      </c>
      <c r="AD64" s="27">
        <f t="shared" si="0"/>
        <v>7.2541099999999998</v>
      </c>
      <c r="AE64" s="27">
        <f t="shared" si="1"/>
        <v>31.198318900000004</v>
      </c>
      <c r="AF64" s="27">
        <f t="shared" si="2"/>
        <v>0.24075519999999997</v>
      </c>
      <c r="AG64" s="27">
        <f t="shared" si="3"/>
        <v>0.35987040000000003</v>
      </c>
      <c r="AH64" s="27">
        <f t="shared" si="4"/>
        <v>2.2628879</v>
      </c>
      <c r="AI64" s="27">
        <f t="shared" si="5"/>
        <v>0.79747119999999994</v>
      </c>
      <c r="AJ64" s="27">
        <f t="shared" si="6"/>
        <v>2.7208059999999996</v>
      </c>
      <c r="AK64" s="27">
        <f t="shared" si="7"/>
        <v>5.3714400000000002E-2</v>
      </c>
      <c r="AL64" s="27">
        <f t="shared" si="8"/>
        <v>62.186335699999994</v>
      </c>
      <c r="AM64" s="27">
        <f t="shared" si="9"/>
        <v>35.199458600000007</v>
      </c>
      <c r="AN64" s="27">
        <f t="shared" si="10"/>
        <v>46.187891199999996</v>
      </c>
      <c r="AO64" s="27">
        <f t="shared" si="11"/>
        <v>183.59683749999996</v>
      </c>
      <c r="AP64" s="27">
        <f t="shared" si="12"/>
        <v>268.46966200000003</v>
      </c>
      <c r="AQ64" s="27">
        <f t="shared" si="13"/>
        <v>122.55268319999999</v>
      </c>
      <c r="AR64" s="27">
        <f t="shared" si="14"/>
        <v>48.775729599999998</v>
      </c>
      <c r="AS64" s="34">
        <v>1.650884747505188</v>
      </c>
    </row>
    <row r="65" spans="1:45" ht="15" x14ac:dyDescent="0.2">
      <c r="A65" s="29" t="s">
        <v>154</v>
      </c>
      <c r="B65" s="54"/>
      <c r="C65" s="65" t="s">
        <v>224</v>
      </c>
      <c r="D65" s="62">
        <v>89.039999999999964</v>
      </c>
      <c r="F65" s="34">
        <v>1.6941276391347249</v>
      </c>
      <c r="G65" s="35">
        <v>19.431000000000001</v>
      </c>
      <c r="H65" s="35">
        <v>175.37799999999999</v>
      </c>
      <c r="I65" s="35">
        <v>2.3540000000000001</v>
      </c>
      <c r="J65" s="35">
        <v>6.577</v>
      </c>
      <c r="K65" s="35">
        <v>412.98700000000002</v>
      </c>
      <c r="L65" s="35">
        <v>20.044</v>
      </c>
      <c r="M65" s="35">
        <v>1109.1679999999999</v>
      </c>
      <c r="N65" s="35">
        <v>595.41700000000003</v>
      </c>
      <c r="O65" s="35">
        <v>3039.3</v>
      </c>
      <c r="P65" s="35">
        <v>75.897999999999996</v>
      </c>
      <c r="Q65" s="35">
        <v>20.315000000000001</v>
      </c>
      <c r="R65" s="35">
        <v>15.079000000000001</v>
      </c>
      <c r="S65" s="35">
        <v>15.708</v>
      </c>
      <c r="T65" s="35">
        <v>66.39</v>
      </c>
      <c r="U65" s="35">
        <v>211.833</v>
      </c>
      <c r="V65" s="35">
        <v>81.302000000000007</v>
      </c>
      <c r="W65" s="35">
        <v>72.456999999999994</v>
      </c>
      <c r="X65" s="35">
        <v>54.555</v>
      </c>
      <c r="Y65" s="35">
        <v>14.596</v>
      </c>
      <c r="Z65" s="35">
        <v>1.3440000000000001</v>
      </c>
      <c r="AA65" s="35">
        <v>12.734</v>
      </c>
      <c r="AB65" s="35">
        <v>4.2249999999999996</v>
      </c>
      <c r="AD65" s="27">
        <f t="shared" si="0"/>
        <v>6.5145467000000004</v>
      </c>
      <c r="AE65" s="27">
        <f t="shared" si="1"/>
        <v>28.907246200000003</v>
      </c>
      <c r="AF65" s="27">
        <f t="shared" si="2"/>
        <v>0.23306160000000001</v>
      </c>
      <c r="AG65" s="27">
        <f t="shared" si="3"/>
        <v>0.35458960000000006</v>
      </c>
      <c r="AH65" s="27">
        <f t="shared" si="4"/>
        <v>2.1436191999999998</v>
      </c>
      <c r="AI65" s="27">
        <f t="shared" si="5"/>
        <v>0.79859189999999991</v>
      </c>
      <c r="AJ65" s="27">
        <f t="shared" si="6"/>
        <v>2.6181000000000001</v>
      </c>
      <c r="AK65" s="27">
        <f t="shared" si="7"/>
        <v>5.42184E-2</v>
      </c>
      <c r="AL65" s="27">
        <f t="shared" si="8"/>
        <v>61.724050500000011</v>
      </c>
      <c r="AM65" s="27">
        <f t="shared" si="9"/>
        <v>42.4008538</v>
      </c>
      <c r="AN65" s="27">
        <f t="shared" si="10"/>
        <v>48.910499200000004</v>
      </c>
      <c r="AO65" s="27">
        <f t="shared" si="11"/>
        <v>182.55302499999999</v>
      </c>
      <c r="AP65" s="27">
        <f t="shared" si="12"/>
        <v>249.83174200000002</v>
      </c>
      <c r="AQ65" s="27">
        <f t="shared" si="13"/>
        <v>116.84337119999998</v>
      </c>
      <c r="AR65" s="27">
        <f t="shared" si="14"/>
        <v>48.499649599999998</v>
      </c>
      <c r="AS65" s="34">
        <v>1.6941276391347249</v>
      </c>
    </row>
    <row r="66" spans="1:45" ht="15" x14ac:dyDescent="0.2">
      <c r="A66" s="29" t="s">
        <v>155</v>
      </c>
      <c r="B66" s="54"/>
      <c r="C66" s="65" t="s">
        <v>224</v>
      </c>
      <c r="D66" s="62">
        <v>90.409999999999968</v>
      </c>
      <c r="F66" s="34">
        <v>1.8641990423202515</v>
      </c>
      <c r="G66" s="35">
        <v>19.521999999999998</v>
      </c>
      <c r="H66" s="35">
        <v>185.41300000000001</v>
      </c>
      <c r="I66" s="35">
        <v>2.3959999999999999</v>
      </c>
      <c r="J66" s="35">
        <v>7.1349999999999998</v>
      </c>
      <c r="K66" s="35">
        <v>311.31900000000002</v>
      </c>
      <c r="L66" s="35">
        <v>14.611000000000001</v>
      </c>
      <c r="M66" s="35">
        <v>1182.001</v>
      </c>
      <c r="N66" s="35">
        <v>575.74400000000003</v>
      </c>
      <c r="O66" s="35">
        <v>2505.1419999999998</v>
      </c>
      <c r="P66" s="35">
        <v>60.853999999999999</v>
      </c>
      <c r="Q66" s="35">
        <v>16.407</v>
      </c>
      <c r="R66" s="35">
        <v>12.932</v>
      </c>
      <c r="S66" s="35">
        <v>12.972</v>
      </c>
      <c r="T66" s="35">
        <v>61.694000000000003</v>
      </c>
      <c r="U66" s="35">
        <v>106.004</v>
      </c>
      <c r="V66" s="35">
        <v>79.248000000000005</v>
      </c>
      <c r="W66" s="35">
        <v>76.938000000000002</v>
      </c>
      <c r="X66" s="35">
        <v>49.295999999999999</v>
      </c>
      <c r="Y66" s="35">
        <v>12.827999999999999</v>
      </c>
      <c r="Z66" s="35">
        <v>1.159</v>
      </c>
      <c r="AA66" s="35">
        <v>10.044</v>
      </c>
      <c r="AB66" s="35">
        <v>3.73</v>
      </c>
      <c r="AD66" s="27">
        <f t="shared" si="0"/>
        <v>6.5505553999999995</v>
      </c>
      <c r="AE66" s="27">
        <f t="shared" si="1"/>
        <v>30.190722700000002</v>
      </c>
      <c r="AF66" s="27">
        <f t="shared" si="2"/>
        <v>0.23853839999999996</v>
      </c>
      <c r="AG66" s="27">
        <f t="shared" si="3"/>
        <v>0.27325520000000003</v>
      </c>
      <c r="AH66" s="27">
        <f t="shared" si="4"/>
        <v>2.2820019</v>
      </c>
      <c r="AI66" s="27">
        <f t="shared" si="5"/>
        <v>0.78482079999999999</v>
      </c>
      <c r="AJ66" s="27">
        <f t="shared" si="6"/>
        <v>2.0839419999999995</v>
      </c>
      <c r="AK66" s="27">
        <f t="shared" si="7"/>
        <v>4.2183200000000004E-2</v>
      </c>
      <c r="AL66" s="27">
        <f t="shared" si="8"/>
        <v>37.952858900000003</v>
      </c>
      <c r="AM66" s="27">
        <f t="shared" si="9"/>
        <v>29.685890400000012</v>
      </c>
      <c r="AN66" s="27">
        <f t="shared" si="10"/>
        <v>43.158332799999997</v>
      </c>
      <c r="AO66" s="27">
        <f t="shared" si="11"/>
        <v>172.233565</v>
      </c>
      <c r="AP66" s="27">
        <f t="shared" si="12"/>
        <v>167.920096</v>
      </c>
      <c r="AQ66" s="27">
        <f t="shared" si="13"/>
        <v>120.97306080000001</v>
      </c>
      <c r="AR66" s="27">
        <f t="shared" si="14"/>
        <v>45.710452799999999</v>
      </c>
      <c r="AS66" s="34">
        <v>1.8641990423202515</v>
      </c>
    </row>
    <row r="67" spans="1:45" ht="15" x14ac:dyDescent="0.2">
      <c r="A67" s="29" t="s">
        <v>156</v>
      </c>
      <c r="B67" s="54"/>
      <c r="C67" s="65" t="s">
        <v>224</v>
      </c>
      <c r="D67" s="62">
        <v>91.779999999999973</v>
      </c>
      <c r="F67" s="34">
        <v>0.53588654100894928</v>
      </c>
      <c r="G67" s="35">
        <v>19.7</v>
      </c>
      <c r="H67" s="35">
        <v>196.26400000000001</v>
      </c>
      <c r="I67" s="35">
        <v>2.4540000000000002</v>
      </c>
      <c r="J67" s="35">
        <v>6.3120000000000003</v>
      </c>
      <c r="K67" s="35">
        <v>342.68599999999998</v>
      </c>
      <c r="L67" s="35">
        <v>14.590999999999999</v>
      </c>
      <c r="M67" s="35">
        <v>1166.5219999999999</v>
      </c>
      <c r="N67" s="35">
        <v>573.5</v>
      </c>
      <c r="O67" s="35">
        <v>2654.1329999999998</v>
      </c>
      <c r="P67" s="35">
        <v>61.5</v>
      </c>
      <c r="Q67" s="35">
        <v>17.611000000000001</v>
      </c>
      <c r="R67" s="35">
        <v>13.843999999999999</v>
      </c>
      <c r="S67" s="35">
        <v>14.997</v>
      </c>
      <c r="T67" s="35">
        <v>69.385000000000005</v>
      </c>
      <c r="U67" s="35">
        <v>123.511</v>
      </c>
      <c r="V67" s="35">
        <v>82.034000000000006</v>
      </c>
      <c r="W67" s="35">
        <v>81.364000000000004</v>
      </c>
      <c r="X67" s="35">
        <v>51.966000000000001</v>
      </c>
      <c r="Y67" s="35">
        <v>15.367000000000001</v>
      </c>
      <c r="Z67" s="35">
        <v>1.276</v>
      </c>
      <c r="AA67" s="35">
        <v>9.6560000000000006</v>
      </c>
      <c r="AB67" s="35">
        <v>4.484</v>
      </c>
      <c r="AD67" s="27">
        <f t="shared" ref="AD67:AD130" si="15">0.3957*G67-1.1743</f>
        <v>6.6209899999999999</v>
      </c>
      <c r="AE67" s="27">
        <f t="shared" ref="AE67:AE130" si="16">0.1279*H67+6.4764</f>
        <v>31.578565600000005</v>
      </c>
      <c r="AF67" s="27">
        <f t="shared" ref="AF67:AF130" si="17">0.1304*I67-0.0739</f>
        <v>0.2461016</v>
      </c>
      <c r="AG67" s="27">
        <f t="shared" ref="AG67:AG130" si="18">0.0008*K67+0.0242</f>
        <v>0.29834879999999997</v>
      </c>
      <c r="AH67" s="27">
        <f t="shared" ref="AH67:AH130" si="19">0.0019*M67+0.0362</f>
        <v>2.2525917999999998</v>
      </c>
      <c r="AI67" s="27">
        <f t="shared" ref="AI67:AI130" si="20">0.0007*N67+0.3818</f>
        <v>0.78325</v>
      </c>
      <c r="AJ67" s="27">
        <f t="shared" ref="AJ67:AJ130" si="21">0.001*O67-0.4212</f>
        <v>2.2329330000000001</v>
      </c>
      <c r="AK67" s="27">
        <f t="shared" ref="AK67:AK130" si="22">0.0008*P67-0.0065</f>
        <v>4.2700000000000002E-2</v>
      </c>
      <c r="AL67" s="27">
        <f t="shared" ref="AL67:AL130" si="23">6.0827*Q67-61.846</f>
        <v>45.276429700000001</v>
      </c>
      <c r="AM67" s="27">
        <f t="shared" ref="AM67:AM130" si="24">5.9222*R67-46.9</f>
        <v>35.086936799999997</v>
      </c>
      <c r="AN67" s="27">
        <f t="shared" ref="AN67:AN130" si="25">2.1024*S67+15.886</f>
        <v>47.415692799999995</v>
      </c>
      <c r="AO67" s="27">
        <f t="shared" ref="AO67:AO130" si="26">2.1975*T67+36.661</f>
        <v>189.13453749999999</v>
      </c>
      <c r="AP67" s="27">
        <f t="shared" ref="AP67:AP130" si="27">0.774*U67+85.873</f>
        <v>181.47051400000001</v>
      </c>
      <c r="AQ67" s="27">
        <f t="shared" ref="AQ67:AQ130" si="28">0.9216*W67+50.067</f>
        <v>125.05206240000001</v>
      </c>
      <c r="AR67" s="27">
        <f t="shared" ref="AR67:AR130" si="29">1.5776*Y67+25.473</f>
        <v>49.7159792</v>
      </c>
      <c r="AS67" s="34">
        <v>0.53588654100894928</v>
      </c>
    </row>
    <row r="68" spans="1:45" ht="15" x14ac:dyDescent="0.2">
      <c r="A68" s="29" t="s">
        <v>157</v>
      </c>
      <c r="B68" s="54"/>
      <c r="C68" s="65" t="s">
        <v>224</v>
      </c>
      <c r="D68" s="62">
        <v>93.149999999999977</v>
      </c>
      <c r="E68" s="37"/>
      <c r="F68" s="34">
        <v>1.1352819800376892</v>
      </c>
      <c r="G68" s="35">
        <v>19.497</v>
      </c>
      <c r="H68" s="35">
        <v>180.26</v>
      </c>
      <c r="I68" s="35">
        <v>2.6669999999999998</v>
      </c>
      <c r="J68" s="35">
        <v>7.5369999999999999</v>
      </c>
      <c r="K68" s="35">
        <v>354.59</v>
      </c>
      <c r="L68" s="35">
        <v>16.006</v>
      </c>
      <c r="M68" s="35">
        <v>1188.414</v>
      </c>
      <c r="N68" s="35">
        <v>644.33399999999995</v>
      </c>
      <c r="O68" s="35">
        <v>2814.9169999999999</v>
      </c>
      <c r="P68" s="35">
        <v>69.146000000000001</v>
      </c>
      <c r="Q68" s="35">
        <v>19.015000000000001</v>
      </c>
      <c r="R68" s="35">
        <v>14.243</v>
      </c>
      <c r="S68" s="35">
        <v>14.574</v>
      </c>
      <c r="T68" s="35">
        <v>81.524000000000001</v>
      </c>
      <c r="U68" s="35">
        <v>146.14099999999999</v>
      </c>
      <c r="V68" s="35">
        <v>89.905000000000001</v>
      </c>
      <c r="W68" s="35">
        <v>88.073999999999998</v>
      </c>
      <c r="X68" s="35">
        <v>61.789000000000001</v>
      </c>
      <c r="Y68" s="35">
        <v>15.976000000000001</v>
      </c>
      <c r="Z68" s="35">
        <v>1.4750000000000001</v>
      </c>
      <c r="AA68" s="35">
        <v>11.831</v>
      </c>
      <c r="AB68" s="35">
        <v>4.9539999999999997</v>
      </c>
      <c r="AD68" s="27">
        <f t="shared" si="15"/>
        <v>6.5406629000000001</v>
      </c>
      <c r="AE68" s="27">
        <f t="shared" si="16"/>
        <v>29.531654000000003</v>
      </c>
      <c r="AF68" s="27">
        <f t="shared" si="17"/>
        <v>0.27387679999999992</v>
      </c>
      <c r="AG68" s="27">
        <f t="shared" si="18"/>
        <v>0.30787199999999998</v>
      </c>
      <c r="AH68" s="27">
        <f t="shared" si="19"/>
        <v>2.2941866000000002</v>
      </c>
      <c r="AI68" s="27">
        <f t="shared" si="20"/>
        <v>0.83283379999999996</v>
      </c>
      <c r="AJ68" s="27">
        <f t="shared" si="21"/>
        <v>2.3937169999999997</v>
      </c>
      <c r="AK68" s="27">
        <f t="shared" si="22"/>
        <v>4.8816800000000007E-2</v>
      </c>
      <c r="AL68" s="27">
        <f t="shared" si="23"/>
        <v>53.816540500000009</v>
      </c>
      <c r="AM68" s="27">
        <f t="shared" si="24"/>
        <v>37.4498946</v>
      </c>
      <c r="AN68" s="27">
        <f t="shared" si="25"/>
        <v>46.526377599999996</v>
      </c>
      <c r="AO68" s="27">
        <f t="shared" si="26"/>
        <v>215.80999</v>
      </c>
      <c r="AP68" s="27">
        <f t="shared" si="27"/>
        <v>198.98613399999999</v>
      </c>
      <c r="AQ68" s="27">
        <f t="shared" si="28"/>
        <v>131.2359984</v>
      </c>
      <c r="AR68" s="27">
        <f t="shared" si="29"/>
        <v>50.676737599999996</v>
      </c>
      <c r="AS68" s="34">
        <v>1.1352819800376892</v>
      </c>
    </row>
    <row r="69" spans="1:45" s="37" customFormat="1" ht="15" x14ac:dyDescent="0.2">
      <c r="A69" s="29" t="s">
        <v>158</v>
      </c>
      <c r="B69" s="54"/>
      <c r="C69" s="65" t="s">
        <v>224</v>
      </c>
      <c r="D69" s="62">
        <v>94.519999999999982</v>
      </c>
      <c r="F69" s="36">
        <v>1.7200087904930115</v>
      </c>
      <c r="G69" s="35">
        <v>19.364999999999998</v>
      </c>
      <c r="H69" s="35">
        <v>187.327</v>
      </c>
      <c r="I69" s="35">
        <v>2.4279999999999999</v>
      </c>
      <c r="J69" s="35">
        <v>7.1050000000000004</v>
      </c>
      <c r="K69" s="35">
        <v>353.88600000000002</v>
      </c>
      <c r="L69" s="35">
        <v>16.957999999999998</v>
      </c>
      <c r="M69" s="35">
        <v>1131.864</v>
      </c>
      <c r="N69" s="35">
        <v>622.96100000000001</v>
      </c>
      <c r="O69" s="35">
        <v>2672.2820000000002</v>
      </c>
      <c r="P69" s="35">
        <v>62.703000000000003</v>
      </c>
      <c r="Q69" s="35">
        <v>18.413</v>
      </c>
      <c r="R69" s="35">
        <v>13.318</v>
      </c>
      <c r="S69" s="35">
        <v>13.909000000000001</v>
      </c>
      <c r="T69" s="35">
        <v>66.534999999999997</v>
      </c>
      <c r="U69" s="35">
        <v>141.47300000000001</v>
      </c>
      <c r="V69" s="35">
        <v>82.522000000000006</v>
      </c>
      <c r="W69" s="35">
        <v>75.822000000000003</v>
      </c>
      <c r="X69" s="35">
        <v>52.905999999999999</v>
      </c>
      <c r="Y69" s="35">
        <v>13.763</v>
      </c>
      <c r="Z69" s="35">
        <v>1.278</v>
      </c>
      <c r="AA69" s="35">
        <v>10.593</v>
      </c>
      <c r="AB69" s="35">
        <v>4.0220000000000002</v>
      </c>
      <c r="AD69" s="27">
        <f t="shared" si="15"/>
        <v>6.4884304999999998</v>
      </c>
      <c r="AE69" s="27">
        <f t="shared" si="16"/>
        <v>30.4355233</v>
      </c>
      <c r="AF69" s="27">
        <f t="shared" si="17"/>
        <v>0.24271119999999999</v>
      </c>
      <c r="AG69" s="27">
        <f t="shared" si="18"/>
        <v>0.30730880000000005</v>
      </c>
      <c r="AH69" s="27">
        <f t="shared" si="19"/>
        <v>2.1867416</v>
      </c>
      <c r="AI69" s="27">
        <f t="shared" si="20"/>
        <v>0.8178726999999999</v>
      </c>
      <c r="AJ69" s="27">
        <f t="shared" si="21"/>
        <v>2.2510820000000002</v>
      </c>
      <c r="AK69" s="27">
        <f t="shared" si="22"/>
        <v>4.3662400000000004E-2</v>
      </c>
      <c r="AL69" s="27">
        <f t="shared" si="23"/>
        <v>50.15475510000001</v>
      </c>
      <c r="AM69" s="27">
        <f t="shared" si="24"/>
        <v>31.971859599999995</v>
      </c>
      <c r="AN69" s="27">
        <f t="shared" si="25"/>
        <v>45.128281599999994</v>
      </c>
      <c r="AO69" s="27">
        <f t="shared" si="26"/>
        <v>182.87166249999999</v>
      </c>
      <c r="AP69" s="27">
        <f t="shared" si="27"/>
        <v>195.37310200000002</v>
      </c>
      <c r="AQ69" s="27">
        <f t="shared" si="28"/>
        <v>119.9445552</v>
      </c>
      <c r="AR69" s="27">
        <f t="shared" si="29"/>
        <v>47.185508799999994</v>
      </c>
      <c r="AS69" s="36">
        <v>1.7200087904930115</v>
      </c>
    </row>
    <row r="70" spans="1:45" s="37" customFormat="1" ht="15" x14ac:dyDescent="0.2">
      <c r="A70" s="29" t="s">
        <v>159</v>
      </c>
      <c r="B70" s="54"/>
      <c r="C70" s="65" t="s">
        <v>224</v>
      </c>
      <c r="D70" s="62">
        <v>95.889999999999986</v>
      </c>
      <c r="F70" s="36">
        <v>2.8100753426551819</v>
      </c>
      <c r="G70" s="35">
        <v>19.538</v>
      </c>
      <c r="H70" s="35">
        <v>156.87299999999999</v>
      </c>
      <c r="I70" s="35">
        <v>2.6219999999999999</v>
      </c>
      <c r="J70" s="35">
        <v>8.5660000000000007</v>
      </c>
      <c r="K70" s="35">
        <v>466.92200000000003</v>
      </c>
      <c r="L70" s="35">
        <v>22.106999999999999</v>
      </c>
      <c r="M70" s="35">
        <v>1199.56</v>
      </c>
      <c r="N70" s="35">
        <v>726.61900000000003</v>
      </c>
      <c r="O70" s="35">
        <v>3761.8530000000001</v>
      </c>
      <c r="P70" s="35">
        <v>102.86199999999999</v>
      </c>
      <c r="Q70" s="35">
        <v>22.722999999999999</v>
      </c>
      <c r="R70" s="35">
        <v>15.834</v>
      </c>
      <c r="S70" s="35">
        <v>21.332999999999998</v>
      </c>
      <c r="T70" s="35">
        <v>99.275000000000006</v>
      </c>
      <c r="U70" s="35">
        <v>198.422</v>
      </c>
      <c r="V70" s="35">
        <v>83.531999999999996</v>
      </c>
      <c r="W70" s="35">
        <v>80.863</v>
      </c>
      <c r="X70" s="35">
        <v>58.378</v>
      </c>
      <c r="Y70" s="35">
        <v>17.431999999999999</v>
      </c>
      <c r="Z70" s="35">
        <v>1.6379999999999999</v>
      </c>
      <c r="AA70" s="35">
        <v>13.282</v>
      </c>
      <c r="AB70" s="35">
        <v>5.0490000000000004</v>
      </c>
      <c r="AD70" s="27">
        <f t="shared" si="15"/>
        <v>6.5568866000000003</v>
      </c>
      <c r="AE70" s="27">
        <f t="shared" si="16"/>
        <v>26.5404567</v>
      </c>
      <c r="AF70" s="27">
        <f t="shared" si="17"/>
        <v>0.26800879999999994</v>
      </c>
      <c r="AG70" s="27">
        <f t="shared" si="18"/>
        <v>0.39773760000000002</v>
      </c>
      <c r="AH70" s="27">
        <f t="shared" si="19"/>
        <v>2.3153639999999998</v>
      </c>
      <c r="AI70" s="27">
        <f t="shared" si="20"/>
        <v>0.89043329999999998</v>
      </c>
      <c r="AJ70" s="27">
        <f t="shared" si="21"/>
        <v>3.3406530000000005</v>
      </c>
      <c r="AK70" s="27">
        <f t="shared" si="22"/>
        <v>7.5789599999999999E-2</v>
      </c>
      <c r="AL70" s="27">
        <f t="shared" si="23"/>
        <v>76.371192100000002</v>
      </c>
      <c r="AM70" s="27">
        <f t="shared" si="24"/>
        <v>46.872114799999999</v>
      </c>
      <c r="AN70" s="27">
        <f t="shared" si="25"/>
        <v>60.736499199999997</v>
      </c>
      <c r="AO70" s="27">
        <f t="shared" si="26"/>
        <v>254.8178125</v>
      </c>
      <c r="AP70" s="27">
        <f t="shared" si="27"/>
        <v>239.45162800000003</v>
      </c>
      <c r="AQ70" s="27">
        <f t="shared" si="28"/>
        <v>124.59034080000001</v>
      </c>
      <c r="AR70" s="27">
        <f t="shared" si="29"/>
        <v>52.973723199999995</v>
      </c>
      <c r="AS70" s="36">
        <v>2.8100753426551819</v>
      </c>
    </row>
    <row r="71" spans="1:45" s="37" customFormat="1" ht="15" x14ac:dyDescent="0.2">
      <c r="A71" s="29" t="s">
        <v>160</v>
      </c>
      <c r="B71" s="54"/>
      <c r="C71" s="65" t="s">
        <v>224</v>
      </c>
      <c r="D71" s="62">
        <v>97.259999999999991</v>
      </c>
      <c r="F71" s="36">
        <v>5.0507490634918213</v>
      </c>
      <c r="G71" s="35">
        <v>19.251999999999999</v>
      </c>
      <c r="H71" s="35">
        <v>155.422</v>
      </c>
      <c r="I71" s="35">
        <v>3.319</v>
      </c>
      <c r="J71" s="35">
        <v>8.9060000000000006</v>
      </c>
      <c r="K71" s="35">
        <v>483.69200000000001</v>
      </c>
      <c r="L71" s="35">
        <v>25.119</v>
      </c>
      <c r="M71" s="35">
        <v>1244.402</v>
      </c>
      <c r="N71" s="35">
        <v>702.72500000000002</v>
      </c>
      <c r="O71" s="35">
        <v>4002.3049999999998</v>
      </c>
      <c r="P71" s="35">
        <v>114.70699999999999</v>
      </c>
      <c r="Q71" s="35">
        <v>23.936</v>
      </c>
      <c r="R71" s="35">
        <v>15.776999999999999</v>
      </c>
      <c r="S71" s="35">
        <v>19.687999999999999</v>
      </c>
      <c r="T71" s="35">
        <v>100.468</v>
      </c>
      <c r="U71" s="35">
        <v>183.935</v>
      </c>
      <c r="V71" s="35">
        <v>74.358999999999995</v>
      </c>
      <c r="W71" s="35">
        <v>76.007000000000005</v>
      </c>
      <c r="X71" s="35">
        <v>51.039000000000001</v>
      </c>
      <c r="Y71" s="35">
        <v>17.100999999999999</v>
      </c>
      <c r="Z71" s="35">
        <v>1.798</v>
      </c>
      <c r="AA71" s="35">
        <v>11.112</v>
      </c>
      <c r="AB71" s="35">
        <v>3.6709999999999998</v>
      </c>
      <c r="AD71" s="27">
        <f t="shared" si="15"/>
        <v>6.4437163999999996</v>
      </c>
      <c r="AE71" s="27">
        <f t="shared" si="16"/>
        <v>26.3548738</v>
      </c>
      <c r="AF71" s="27">
        <f t="shared" si="17"/>
        <v>0.35889759999999993</v>
      </c>
      <c r="AG71" s="27">
        <f t="shared" si="18"/>
        <v>0.41115360000000001</v>
      </c>
      <c r="AH71" s="27">
        <f t="shared" si="19"/>
        <v>2.4005638</v>
      </c>
      <c r="AI71" s="27">
        <f t="shared" si="20"/>
        <v>0.87370749999999997</v>
      </c>
      <c r="AJ71" s="27">
        <f t="shared" si="21"/>
        <v>3.581105</v>
      </c>
      <c r="AK71" s="27">
        <f t="shared" si="22"/>
        <v>8.5265599999999997E-2</v>
      </c>
      <c r="AL71" s="27">
        <f t="shared" si="23"/>
        <v>83.749507199999982</v>
      </c>
      <c r="AM71" s="27">
        <f t="shared" si="24"/>
        <v>46.534549399999996</v>
      </c>
      <c r="AN71" s="27">
        <f t="shared" si="25"/>
        <v>57.278051199999993</v>
      </c>
      <c r="AO71" s="27">
        <f t="shared" si="26"/>
        <v>257.43943000000002</v>
      </c>
      <c r="AP71" s="27">
        <f t="shared" si="27"/>
        <v>228.23869000000002</v>
      </c>
      <c r="AQ71" s="27">
        <f t="shared" si="28"/>
        <v>120.11505120000001</v>
      </c>
      <c r="AR71" s="27">
        <f t="shared" si="29"/>
        <v>52.451537599999995</v>
      </c>
      <c r="AS71" s="36">
        <v>5.0507490634918213</v>
      </c>
    </row>
    <row r="72" spans="1:45" s="37" customFormat="1" ht="15" x14ac:dyDescent="0.2">
      <c r="A72" s="29" t="s">
        <v>90</v>
      </c>
      <c r="B72" s="54"/>
      <c r="C72" s="65" t="s">
        <v>224</v>
      </c>
      <c r="D72" s="62">
        <v>98.63</v>
      </c>
      <c r="F72" s="36">
        <v>3.7433730363845825</v>
      </c>
      <c r="G72" s="35">
        <v>20.472000000000001</v>
      </c>
      <c r="H72" s="35">
        <v>157.023</v>
      </c>
      <c r="I72" s="35">
        <v>3.4460000000000002</v>
      </c>
      <c r="J72" s="35">
        <v>8.3439999999999994</v>
      </c>
      <c r="K72" s="35">
        <v>483.24900000000002</v>
      </c>
      <c r="L72" s="35">
        <v>22.725999999999999</v>
      </c>
      <c r="M72" s="35">
        <v>1263.376</v>
      </c>
      <c r="N72" s="35">
        <v>637.48900000000003</v>
      </c>
      <c r="O72" s="35">
        <v>4002.5590000000002</v>
      </c>
      <c r="P72" s="35">
        <v>120.65600000000001</v>
      </c>
      <c r="Q72" s="35">
        <v>24.417000000000002</v>
      </c>
      <c r="R72" s="35">
        <v>18.106000000000002</v>
      </c>
      <c r="S72" s="35">
        <v>18.497</v>
      </c>
      <c r="T72" s="35">
        <v>99.491</v>
      </c>
      <c r="U72" s="35">
        <v>191.69499999999999</v>
      </c>
      <c r="V72" s="35">
        <v>80.421999999999997</v>
      </c>
      <c r="W72" s="35">
        <v>81.927000000000007</v>
      </c>
      <c r="X72" s="35">
        <v>57.249000000000002</v>
      </c>
      <c r="Y72" s="35">
        <v>17.324000000000002</v>
      </c>
      <c r="Z72" s="35">
        <v>1.7949999999999999</v>
      </c>
      <c r="AA72" s="35">
        <v>13.598000000000001</v>
      </c>
      <c r="AB72" s="35">
        <v>4.1239999999999997</v>
      </c>
      <c r="AD72" s="27">
        <f t="shared" si="15"/>
        <v>6.9264704000000004</v>
      </c>
      <c r="AE72" s="27">
        <f t="shared" si="16"/>
        <v>26.5596417</v>
      </c>
      <c r="AF72" s="27">
        <f t="shared" si="17"/>
        <v>0.37545839999999997</v>
      </c>
      <c r="AG72" s="27">
        <f t="shared" si="18"/>
        <v>0.41079920000000003</v>
      </c>
      <c r="AH72" s="27">
        <f t="shared" si="19"/>
        <v>2.4366143999999998</v>
      </c>
      <c r="AI72" s="27">
        <f t="shared" si="20"/>
        <v>0.82804230000000001</v>
      </c>
      <c r="AJ72" s="27">
        <f t="shared" si="21"/>
        <v>3.5813590000000008</v>
      </c>
      <c r="AK72" s="27">
        <f t="shared" si="22"/>
        <v>9.0024800000000002E-2</v>
      </c>
      <c r="AL72" s="27">
        <f t="shared" si="23"/>
        <v>86.675285900000006</v>
      </c>
      <c r="AM72" s="27">
        <f t="shared" si="24"/>
        <v>60.327353200000012</v>
      </c>
      <c r="AN72" s="27">
        <f t="shared" si="25"/>
        <v>54.774092799999991</v>
      </c>
      <c r="AO72" s="27">
        <f t="shared" si="26"/>
        <v>255.29247249999997</v>
      </c>
      <c r="AP72" s="27">
        <f t="shared" si="27"/>
        <v>234.24493000000001</v>
      </c>
      <c r="AQ72" s="27">
        <f t="shared" si="28"/>
        <v>125.57092320000001</v>
      </c>
      <c r="AR72" s="27">
        <f t="shared" si="29"/>
        <v>52.803342399999998</v>
      </c>
      <c r="AS72" s="36">
        <v>3.7433730363845825</v>
      </c>
    </row>
    <row r="73" spans="1:45" s="37" customFormat="1" ht="15" x14ac:dyDescent="0.2">
      <c r="A73" s="29" t="s">
        <v>91</v>
      </c>
      <c r="B73" s="54"/>
      <c r="C73" s="65" t="s">
        <v>224</v>
      </c>
      <c r="D73" s="62">
        <v>100</v>
      </c>
      <c r="F73" s="36">
        <v>3.9952250719070435</v>
      </c>
      <c r="G73" s="35">
        <v>19.466000000000001</v>
      </c>
      <c r="H73" s="35">
        <v>158.047</v>
      </c>
      <c r="I73" s="35">
        <v>2.2440000000000002</v>
      </c>
      <c r="J73" s="35">
        <v>9.9909999999999997</v>
      </c>
      <c r="K73" s="35">
        <v>480.46800000000002</v>
      </c>
      <c r="L73" s="35">
        <v>25.62</v>
      </c>
      <c r="M73" s="35">
        <v>1204.905</v>
      </c>
      <c r="N73" s="35">
        <v>605.01800000000003</v>
      </c>
      <c r="O73" s="35">
        <v>3852.6280000000002</v>
      </c>
      <c r="P73" s="35">
        <v>80.727000000000004</v>
      </c>
      <c r="Q73" s="35">
        <v>23.657</v>
      </c>
      <c r="R73" s="35">
        <v>16.096</v>
      </c>
      <c r="S73" s="35">
        <v>16.652000000000001</v>
      </c>
      <c r="T73" s="35">
        <v>82.192999999999998</v>
      </c>
      <c r="U73" s="35">
        <v>225.23500000000001</v>
      </c>
      <c r="V73" s="35">
        <v>85.712999999999994</v>
      </c>
      <c r="W73" s="35">
        <v>87.084000000000003</v>
      </c>
      <c r="X73" s="35">
        <v>65.652000000000001</v>
      </c>
      <c r="Y73" s="35">
        <v>15.696</v>
      </c>
      <c r="Z73" s="35">
        <v>1.6579999999999999</v>
      </c>
      <c r="AA73" s="35">
        <v>15.833</v>
      </c>
      <c r="AB73" s="35">
        <v>4.1779999999999999</v>
      </c>
      <c r="AD73" s="27">
        <f t="shared" si="15"/>
        <v>6.5283962000000004</v>
      </c>
      <c r="AE73" s="27">
        <f t="shared" si="16"/>
        <v>26.6906113</v>
      </c>
      <c r="AF73" s="27">
        <f t="shared" si="17"/>
        <v>0.21871759999999998</v>
      </c>
      <c r="AG73" s="27">
        <f t="shared" si="18"/>
        <v>0.4085744</v>
      </c>
      <c r="AH73" s="27">
        <f t="shared" si="19"/>
        <v>2.3255195</v>
      </c>
      <c r="AI73" s="27">
        <f t="shared" si="20"/>
        <v>0.80531259999999993</v>
      </c>
      <c r="AJ73" s="27">
        <f t="shared" si="21"/>
        <v>3.4314280000000004</v>
      </c>
      <c r="AK73" s="27">
        <f t="shared" si="22"/>
        <v>5.8081600000000004E-2</v>
      </c>
      <c r="AL73" s="27">
        <f t="shared" si="23"/>
        <v>82.052433899999983</v>
      </c>
      <c r="AM73" s="27">
        <f t="shared" si="24"/>
        <v>48.423731199999999</v>
      </c>
      <c r="AN73" s="27">
        <f t="shared" si="25"/>
        <v>50.895164800000003</v>
      </c>
      <c r="AO73" s="27">
        <f t="shared" si="26"/>
        <v>217.28011749999999</v>
      </c>
      <c r="AP73" s="27">
        <f t="shared" si="27"/>
        <v>260.20489000000003</v>
      </c>
      <c r="AQ73" s="27">
        <f t="shared" si="28"/>
        <v>130.3236144</v>
      </c>
      <c r="AR73" s="27">
        <f t="shared" si="29"/>
        <v>50.235009599999998</v>
      </c>
      <c r="AS73" s="36">
        <v>3.9952250719070435</v>
      </c>
    </row>
    <row r="74" spans="1:45" s="37" customFormat="1" ht="15" x14ac:dyDescent="0.2">
      <c r="A74" s="29" t="s">
        <v>32</v>
      </c>
      <c r="B74" s="54"/>
      <c r="C74" s="65" t="s">
        <v>224</v>
      </c>
      <c r="D74" s="62">
        <v>95.376000000000204</v>
      </c>
      <c r="F74" s="36">
        <v>3.6295875310897827</v>
      </c>
      <c r="G74" s="35">
        <v>21.001999999999999</v>
      </c>
      <c r="H74" s="35">
        <v>192.12799999999999</v>
      </c>
      <c r="I74" s="35">
        <v>2.218</v>
      </c>
      <c r="J74" s="35">
        <v>6.7809999999999997</v>
      </c>
      <c r="K74" s="35">
        <v>432.87299999999999</v>
      </c>
      <c r="L74" s="35">
        <v>17.798999999999999</v>
      </c>
      <c r="M74" s="35">
        <v>1223.2380000000001</v>
      </c>
      <c r="N74" s="35">
        <v>626.01300000000003</v>
      </c>
      <c r="O74" s="35">
        <v>3189.5619999999999</v>
      </c>
      <c r="P74" s="35">
        <v>72.843000000000004</v>
      </c>
      <c r="Q74" s="35">
        <v>20.541</v>
      </c>
      <c r="R74" s="35">
        <v>15.573</v>
      </c>
      <c r="S74" s="35">
        <v>14.635999999999999</v>
      </c>
      <c r="T74" s="35">
        <v>166.00700000000001</v>
      </c>
      <c r="U74" s="35">
        <v>188.76599999999999</v>
      </c>
      <c r="V74" s="35">
        <v>74.302999999999997</v>
      </c>
      <c r="W74" s="35">
        <v>77.259</v>
      </c>
      <c r="X74" s="35">
        <v>50.482999999999997</v>
      </c>
      <c r="Y74" s="35">
        <v>14.468999999999999</v>
      </c>
      <c r="Z74" s="35">
        <v>1.3089999999999999</v>
      </c>
      <c r="AA74" s="35">
        <v>12.331</v>
      </c>
      <c r="AB74" s="35">
        <v>3.2080000000000002</v>
      </c>
      <c r="AD74" s="27">
        <f t="shared" si="15"/>
        <v>7.1361914000000004</v>
      </c>
      <c r="AE74" s="27">
        <f t="shared" si="16"/>
        <v>31.049571200000003</v>
      </c>
      <c r="AF74" s="27">
        <f t="shared" si="17"/>
        <v>0.21532719999999997</v>
      </c>
      <c r="AG74" s="27">
        <f t="shared" si="18"/>
        <v>0.37049840000000001</v>
      </c>
      <c r="AH74" s="27">
        <f t="shared" si="19"/>
        <v>2.3603521999999999</v>
      </c>
      <c r="AI74" s="27">
        <f t="shared" si="20"/>
        <v>0.82000910000000005</v>
      </c>
      <c r="AJ74" s="27">
        <f t="shared" si="21"/>
        <v>2.7683619999999998</v>
      </c>
      <c r="AK74" s="27">
        <f t="shared" si="22"/>
        <v>5.1774400000000005E-2</v>
      </c>
      <c r="AL74" s="27">
        <f t="shared" si="23"/>
        <v>63.0987407</v>
      </c>
      <c r="AM74" s="27">
        <f t="shared" si="24"/>
        <v>45.326420599999999</v>
      </c>
      <c r="AN74" s="27">
        <f t="shared" si="25"/>
        <v>46.656726399999997</v>
      </c>
      <c r="AO74" s="27">
        <f t="shared" si="26"/>
        <v>401.46138249999996</v>
      </c>
      <c r="AP74" s="27">
        <f t="shared" si="27"/>
        <v>231.97788400000002</v>
      </c>
      <c r="AQ74" s="27">
        <f t="shared" si="28"/>
        <v>121.26889439999999</v>
      </c>
      <c r="AR74" s="27">
        <f t="shared" si="29"/>
        <v>48.299294399999994</v>
      </c>
      <c r="AS74" s="36">
        <v>3.6295875310897827</v>
      </c>
    </row>
    <row r="75" spans="1:45" s="37" customFormat="1" ht="15" x14ac:dyDescent="0.2">
      <c r="A75" s="29" t="s">
        <v>33</v>
      </c>
      <c r="B75" s="54"/>
      <c r="C75" s="65" t="s">
        <v>224</v>
      </c>
      <c r="D75" s="62">
        <v>96.5300000000002</v>
      </c>
      <c r="F75" s="36">
        <v>2.7885968685150146</v>
      </c>
      <c r="G75" s="35">
        <v>18.821000000000002</v>
      </c>
      <c r="H75" s="35">
        <v>176.05799999999999</v>
      </c>
      <c r="I75" s="35">
        <v>1.929</v>
      </c>
      <c r="J75" s="35">
        <v>6.9630000000000001</v>
      </c>
      <c r="K75" s="35">
        <v>353.27300000000002</v>
      </c>
      <c r="L75" s="35">
        <v>15.196999999999999</v>
      </c>
      <c r="M75" s="35">
        <v>1130.5940000000001</v>
      </c>
      <c r="N75" s="35">
        <v>598.62199999999996</v>
      </c>
      <c r="O75" s="35">
        <v>2735.4810000000002</v>
      </c>
      <c r="P75" s="35">
        <v>60.554000000000002</v>
      </c>
      <c r="Q75" s="35">
        <v>17.251999999999999</v>
      </c>
      <c r="R75" s="35">
        <v>12.62</v>
      </c>
      <c r="S75" s="35">
        <v>14.476000000000001</v>
      </c>
      <c r="T75" s="35">
        <v>70.245000000000005</v>
      </c>
      <c r="U75" s="35">
        <v>100.396</v>
      </c>
      <c r="V75" s="35">
        <v>58.398000000000003</v>
      </c>
      <c r="W75" s="35">
        <v>57.716999999999999</v>
      </c>
      <c r="X75" s="35">
        <v>36.512</v>
      </c>
      <c r="Y75" s="35">
        <v>11.451000000000001</v>
      </c>
      <c r="Z75" s="35">
        <v>1.0860000000000001</v>
      </c>
      <c r="AA75" s="35">
        <v>8.2059999999999995</v>
      </c>
      <c r="AB75" s="35">
        <v>3.0659999999999998</v>
      </c>
      <c r="AD75" s="27">
        <f t="shared" si="15"/>
        <v>6.2731697000000004</v>
      </c>
      <c r="AE75" s="27">
        <f t="shared" si="16"/>
        <v>28.994218199999999</v>
      </c>
      <c r="AF75" s="27">
        <f t="shared" si="17"/>
        <v>0.17764159999999998</v>
      </c>
      <c r="AG75" s="27">
        <f t="shared" si="18"/>
        <v>0.30681840000000005</v>
      </c>
      <c r="AH75" s="27">
        <f t="shared" si="19"/>
        <v>2.1843286000000002</v>
      </c>
      <c r="AI75" s="27">
        <f t="shared" si="20"/>
        <v>0.80083539999999998</v>
      </c>
      <c r="AJ75" s="27">
        <f t="shared" si="21"/>
        <v>2.3142810000000003</v>
      </c>
      <c r="AK75" s="27">
        <f t="shared" si="22"/>
        <v>4.1943200000000007E-2</v>
      </c>
      <c r="AL75" s="27">
        <f t="shared" si="23"/>
        <v>43.09274039999999</v>
      </c>
      <c r="AM75" s="27">
        <f t="shared" si="24"/>
        <v>27.838163999999999</v>
      </c>
      <c r="AN75" s="27">
        <f t="shared" si="25"/>
        <v>46.320342400000001</v>
      </c>
      <c r="AO75" s="27">
        <f t="shared" si="26"/>
        <v>191.02438749999999</v>
      </c>
      <c r="AP75" s="27">
        <f t="shared" si="27"/>
        <v>163.57950400000001</v>
      </c>
      <c r="AQ75" s="27">
        <f t="shared" si="28"/>
        <v>103.25898720000001</v>
      </c>
      <c r="AR75" s="27">
        <f t="shared" si="29"/>
        <v>43.5380976</v>
      </c>
      <c r="AS75" s="36">
        <v>2.7885968685150146</v>
      </c>
    </row>
    <row r="76" spans="1:45" s="37" customFormat="1" ht="15" x14ac:dyDescent="0.2">
      <c r="A76" s="29" t="s">
        <v>34</v>
      </c>
      <c r="B76" s="54"/>
      <c r="C76" s="65" t="s">
        <v>224</v>
      </c>
      <c r="D76" s="62">
        <v>97.684000000000196</v>
      </c>
      <c r="F76" s="36">
        <v>2.0380947887897491</v>
      </c>
      <c r="G76" s="35">
        <v>20.484999999999999</v>
      </c>
      <c r="H76" s="35">
        <v>195.85</v>
      </c>
      <c r="I76" s="35">
        <v>2.3319999999999999</v>
      </c>
      <c r="J76" s="35">
        <v>8.0009999999999994</v>
      </c>
      <c r="K76" s="35">
        <v>364.89299999999997</v>
      </c>
      <c r="L76" s="35">
        <v>17.087</v>
      </c>
      <c r="M76" s="35">
        <v>1181.8019999999999</v>
      </c>
      <c r="N76" s="35">
        <v>645.68200000000002</v>
      </c>
      <c r="O76" s="35">
        <v>2869.0639999999999</v>
      </c>
      <c r="P76" s="35">
        <v>68.994</v>
      </c>
      <c r="Q76" s="35">
        <v>17.988</v>
      </c>
      <c r="R76" s="35">
        <v>14.157999999999999</v>
      </c>
      <c r="S76" s="35">
        <v>15.321</v>
      </c>
      <c r="T76" s="35">
        <v>82.424999999999997</v>
      </c>
      <c r="U76" s="35">
        <v>151.44999999999999</v>
      </c>
      <c r="V76" s="35">
        <v>82.97</v>
      </c>
      <c r="W76" s="35">
        <v>82.087000000000003</v>
      </c>
      <c r="X76" s="35">
        <v>55.832999999999998</v>
      </c>
      <c r="Y76" s="35">
        <v>15.715</v>
      </c>
      <c r="Z76" s="35">
        <v>1.427</v>
      </c>
      <c r="AA76" s="35">
        <v>11.087</v>
      </c>
      <c r="AB76" s="35">
        <v>4.3179999999999996</v>
      </c>
      <c r="AD76" s="27">
        <f t="shared" si="15"/>
        <v>6.9316144999999993</v>
      </c>
      <c r="AE76" s="27">
        <f t="shared" si="16"/>
        <v>31.525615000000002</v>
      </c>
      <c r="AF76" s="27">
        <f t="shared" si="17"/>
        <v>0.23019279999999995</v>
      </c>
      <c r="AG76" s="27">
        <f t="shared" si="18"/>
        <v>0.31611440000000002</v>
      </c>
      <c r="AH76" s="27">
        <f t="shared" si="19"/>
        <v>2.2816237999999998</v>
      </c>
      <c r="AI76" s="27">
        <f t="shared" si="20"/>
        <v>0.8337774</v>
      </c>
      <c r="AJ76" s="27">
        <f t="shared" si="21"/>
        <v>2.447864</v>
      </c>
      <c r="AK76" s="27">
        <f t="shared" si="22"/>
        <v>4.8695200000000001E-2</v>
      </c>
      <c r="AL76" s="27">
        <f t="shared" si="23"/>
        <v>47.569607600000005</v>
      </c>
      <c r="AM76" s="27">
        <f t="shared" si="24"/>
        <v>36.946507599999997</v>
      </c>
      <c r="AN76" s="27">
        <f t="shared" si="25"/>
        <v>48.0968704</v>
      </c>
      <c r="AO76" s="27">
        <f t="shared" si="26"/>
        <v>217.78993749999998</v>
      </c>
      <c r="AP76" s="27">
        <f t="shared" si="27"/>
        <v>203.09530000000001</v>
      </c>
      <c r="AQ76" s="27">
        <f t="shared" si="28"/>
        <v>125.71837920000002</v>
      </c>
      <c r="AR76" s="27">
        <f t="shared" si="29"/>
        <v>50.264983999999998</v>
      </c>
      <c r="AS76" s="36">
        <v>2.0380947887897491</v>
      </c>
    </row>
    <row r="77" spans="1:45" s="37" customFormat="1" ht="15" x14ac:dyDescent="0.2">
      <c r="A77" s="29" t="s">
        <v>35</v>
      </c>
      <c r="B77" s="54"/>
      <c r="C77" s="65" t="s">
        <v>224</v>
      </c>
      <c r="D77" s="62">
        <v>98.838000000000193</v>
      </c>
      <c r="F77" s="36">
        <v>2.8246477444966636</v>
      </c>
      <c r="G77" s="35">
        <v>19.690999999999999</v>
      </c>
      <c r="H77" s="35">
        <v>200.23699999999999</v>
      </c>
      <c r="I77" s="35">
        <v>2.141</v>
      </c>
      <c r="J77" s="35">
        <v>6.84</v>
      </c>
      <c r="K77" s="35">
        <v>339.755</v>
      </c>
      <c r="L77" s="35">
        <v>15.034000000000001</v>
      </c>
      <c r="M77" s="35">
        <v>1158.8499999999999</v>
      </c>
      <c r="N77" s="35">
        <v>597.18600000000004</v>
      </c>
      <c r="O77" s="35">
        <v>2699.857</v>
      </c>
      <c r="P77" s="35">
        <v>65.307000000000002</v>
      </c>
      <c r="Q77" s="35">
        <v>17.466999999999999</v>
      </c>
      <c r="R77" s="35">
        <v>13.821</v>
      </c>
      <c r="S77" s="35">
        <v>15.617000000000001</v>
      </c>
      <c r="T77" s="35">
        <v>68.563000000000002</v>
      </c>
      <c r="U77" s="35">
        <v>170.98699999999999</v>
      </c>
      <c r="V77" s="35">
        <v>91.072999999999993</v>
      </c>
      <c r="W77" s="35">
        <v>83.747</v>
      </c>
      <c r="X77" s="35">
        <v>62.741</v>
      </c>
      <c r="Y77" s="35">
        <v>15.035</v>
      </c>
      <c r="Z77" s="35">
        <v>1.304</v>
      </c>
      <c r="AA77" s="35">
        <v>12.488</v>
      </c>
      <c r="AB77" s="35">
        <v>3.9510000000000001</v>
      </c>
      <c r="AD77" s="27">
        <f t="shared" si="15"/>
        <v>6.6174286999999996</v>
      </c>
      <c r="AE77" s="27">
        <f t="shared" si="16"/>
        <v>32.086712300000002</v>
      </c>
      <c r="AF77" s="27">
        <f t="shared" si="17"/>
        <v>0.20528640000000001</v>
      </c>
      <c r="AG77" s="27">
        <f t="shared" si="18"/>
        <v>0.29600399999999999</v>
      </c>
      <c r="AH77" s="27">
        <f t="shared" si="19"/>
        <v>2.2380149999999999</v>
      </c>
      <c r="AI77" s="27">
        <f t="shared" si="20"/>
        <v>0.79983019999999994</v>
      </c>
      <c r="AJ77" s="27">
        <f t="shared" si="21"/>
        <v>2.2786569999999999</v>
      </c>
      <c r="AK77" s="27">
        <f t="shared" si="22"/>
        <v>4.5745600000000004E-2</v>
      </c>
      <c r="AL77" s="27">
        <f t="shared" si="23"/>
        <v>44.400520899999997</v>
      </c>
      <c r="AM77" s="27">
        <f t="shared" si="24"/>
        <v>34.950726199999998</v>
      </c>
      <c r="AN77" s="27">
        <f t="shared" si="25"/>
        <v>48.719180800000004</v>
      </c>
      <c r="AO77" s="27">
        <f t="shared" si="26"/>
        <v>187.3281925</v>
      </c>
      <c r="AP77" s="27">
        <f t="shared" si="27"/>
        <v>218.21693800000003</v>
      </c>
      <c r="AQ77" s="27">
        <f t="shared" si="28"/>
        <v>127.24823520000001</v>
      </c>
      <c r="AR77" s="27">
        <f t="shared" si="29"/>
        <v>49.192216000000002</v>
      </c>
      <c r="AS77" s="36">
        <v>2.8246477444966636</v>
      </c>
    </row>
    <row r="78" spans="1:45" s="37" customFormat="1" ht="15" x14ac:dyDescent="0.2">
      <c r="A78" s="29" t="s">
        <v>36</v>
      </c>
      <c r="B78" s="54"/>
      <c r="C78" s="65" t="s">
        <v>224</v>
      </c>
      <c r="D78" s="62">
        <v>99.992000000000189</v>
      </c>
      <c r="F78" s="36">
        <v>0.79810574650764465</v>
      </c>
      <c r="G78" s="35">
        <v>18.844999999999999</v>
      </c>
      <c r="H78" s="35">
        <v>200.67500000000001</v>
      </c>
      <c r="I78" s="35">
        <v>2.0830000000000002</v>
      </c>
      <c r="J78" s="35">
        <v>6.4619999999999997</v>
      </c>
      <c r="K78" s="35">
        <v>332.35700000000003</v>
      </c>
      <c r="L78" s="35">
        <v>14.411</v>
      </c>
      <c r="M78" s="35">
        <v>1134.018</v>
      </c>
      <c r="N78" s="35">
        <v>576.17499999999995</v>
      </c>
      <c r="O78" s="35">
        <v>2573.2840000000001</v>
      </c>
      <c r="P78" s="35">
        <v>58.997</v>
      </c>
      <c r="Q78" s="35">
        <v>16.565999999999999</v>
      </c>
      <c r="R78" s="35">
        <v>12.321999999999999</v>
      </c>
      <c r="S78" s="35">
        <v>15.004</v>
      </c>
      <c r="T78" s="35">
        <v>66.551000000000002</v>
      </c>
      <c r="U78" s="35">
        <v>152.88999999999999</v>
      </c>
      <c r="V78" s="35">
        <v>82.691000000000003</v>
      </c>
      <c r="W78" s="35">
        <v>77.048000000000002</v>
      </c>
      <c r="X78" s="35">
        <v>56.451000000000001</v>
      </c>
      <c r="Y78" s="35">
        <v>15.116</v>
      </c>
      <c r="Z78" s="35">
        <v>1.401</v>
      </c>
      <c r="AA78" s="35">
        <v>11.814</v>
      </c>
      <c r="AB78" s="35">
        <v>4.2300000000000004</v>
      </c>
      <c r="AD78" s="27">
        <f t="shared" si="15"/>
        <v>6.2826664999999995</v>
      </c>
      <c r="AE78" s="27">
        <f t="shared" si="16"/>
        <v>32.142732500000001</v>
      </c>
      <c r="AF78" s="27">
        <f t="shared" si="17"/>
        <v>0.19772320000000002</v>
      </c>
      <c r="AG78" s="27">
        <f t="shared" si="18"/>
        <v>0.29008560000000005</v>
      </c>
      <c r="AH78" s="27">
        <f t="shared" si="19"/>
        <v>2.1908341999999998</v>
      </c>
      <c r="AI78" s="27">
        <f t="shared" si="20"/>
        <v>0.78512249999999995</v>
      </c>
      <c r="AJ78" s="27">
        <f t="shared" si="21"/>
        <v>2.1520840000000003</v>
      </c>
      <c r="AK78" s="27">
        <f t="shared" si="22"/>
        <v>4.06976E-2</v>
      </c>
      <c r="AL78" s="27">
        <f t="shared" si="23"/>
        <v>38.920008199999991</v>
      </c>
      <c r="AM78" s="27">
        <f t="shared" si="24"/>
        <v>26.073348399999993</v>
      </c>
      <c r="AN78" s="27">
        <f t="shared" si="25"/>
        <v>47.430409599999997</v>
      </c>
      <c r="AO78" s="27">
        <f t="shared" si="26"/>
        <v>182.9068225</v>
      </c>
      <c r="AP78" s="27">
        <f t="shared" si="27"/>
        <v>204.20985999999999</v>
      </c>
      <c r="AQ78" s="27">
        <f t="shared" si="28"/>
        <v>121.0744368</v>
      </c>
      <c r="AR78" s="27">
        <f t="shared" si="29"/>
        <v>49.320001599999998</v>
      </c>
      <c r="AS78" s="36">
        <v>0.79810574650764465</v>
      </c>
    </row>
    <row r="79" spans="1:45" s="37" customFormat="1" ht="15" x14ac:dyDescent="0.2">
      <c r="A79" s="29" t="s">
        <v>37</v>
      </c>
      <c r="B79" s="54"/>
      <c r="C79" s="65" t="s">
        <v>224</v>
      </c>
      <c r="D79" s="62">
        <v>101.14600000000019</v>
      </c>
      <c r="F79" s="36">
        <v>3.9025605916976929</v>
      </c>
      <c r="G79" s="35">
        <v>19.260999999999999</v>
      </c>
      <c r="H79" s="35">
        <v>189.57499999999999</v>
      </c>
      <c r="I79" s="35">
        <v>2.173</v>
      </c>
      <c r="J79" s="35">
        <v>7.2</v>
      </c>
      <c r="K79" s="35">
        <v>391.63299999999998</v>
      </c>
      <c r="L79" s="35">
        <v>17.555</v>
      </c>
      <c r="M79" s="35">
        <v>1141.9480000000001</v>
      </c>
      <c r="N79" s="35">
        <v>662.23099999999999</v>
      </c>
      <c r="O79" s="35">
        <v>2965.5549999999998</v>
      </c>
      <c r="P79" s="35">
        <v>79.346999999999994</v>
      </c>
      <c r="Q79" s="35">
        <v>19.170999999999999</v>
      </c>
      <c r="R79" s="35">
        <v>13.103</v>
      </c>
      <c r="S79" s="35">
        <v>15.013999999999999</v>
      </c>
      <c r="T79" s="35">
        <v>75.831999999999994</v>
      </c>
      <c r="U79" s="35">
        <v>154.88300000000001</v>
      </c>
      <c r="V79" s="35">
        <v>64.902000000000001</v>
      </c>
      <c r="W79" s="35">
        <v>58.343000000000004</v>
      </c>
      <c r="X79" s="35">
        <v>39.814999999999998</v>
      </c>
      <c r="Y79" s="35">
        <v>13.105</v>
      </c>
      <c r="Z79" s="35">
        <v>1.2470000000000001</v>
      </c>
      <c r="AA79" s="35">
        <v>6.9870000000000001</v>
      </c>
      <c r="AB79" s="35">
        <v>3.504</v>
      </c>
      <c r="AD79" s="27">
        <f t="shared" si="15"/>
        <v>6.4472776999999999</v>
      </c>
      <c r="AE79" s="27">
        <f t="shared" si="16"/>
        <v>30.723042499999998</v>
      </c>
      <c r="AF79" s="27">
        <f t="shared" si="17"/>
        <v>0.20945919999999998</v>
      </c>
      <c r="AG79" s="27">
        <f t="shared" si="18"/>
        <v>0.33750639999999998</v>
      </c>
      <c r="AH79" s="27">
        <f t="shared" si="19"/>
        <v>2.2059012</v>
      </c>
      <c r="AI79" s="27">
        <f t="shared" si="20"/>
        <v>0.84536169999999999</v>
      </c>
      <c r="AJ79" s="27">
        <f t="shared" si="21"/>
        <v>2.5443549999999995</v>
      </c>
      <c r="AK79" s="27">
        <f t="shared" si="22"/>
        <v>5.6977599999999996E-2</v>
      </c>
      <c r="AL79" s="27">
        <f t="shared" si="23"/>
        <v>54.765441700000004</v>
      </c>
      <c r="AM79" s="27">
        <f t="shared" si="24"/>
        <v>30.698586600000006</v>
      </c>
      <c r="AN79" s="27">
        <f t="shared" si="25"/>
        <v>47.451433599999994</v>
      </c>
      <c r="AO79" s="27">
        <f t="shared" si="26"/>
        <v>203.30181999999996</v>
      </c>
      <c r="AP79" s="27">
        <f t="shared" si="27"/>
        <v>205.75244200000003</v>
      </c>
      <c r="AQ79" s="27">
        <f t="shared" si="28"/>
        <v>103.8359088</v>
      </c>
      <c r="AR79" s="27">
        <f t="shared" si="29"/>
        <v>46.147447999999997</v>
      </c>
      <c r="AS79" s="36">
        <v>3.9025605916976929</v>
      </c>
    </row>
    <row r="80" spans="1:45" s="37" customFormat="1" ht="15" x14ac:dyDescent="0.2">
      <c r="A80" s="29" t="s">
        <v>38</v>
      </c>
      <c r="B80" s="54"/>
      <c r="C80" s="65" t="s">
        <v>224</v>
      </c>
      <c r="D80" s="62">
        <v>102.30000000000018</v>
      </c>
      <c r="F80" s="36">
        <v>2.996528148651123</v>
      </c>
      <c r="G80" s="35">
        <v>18.465</v>
      </c>
      <c r="H80" s="35">
        <v>178.596</v>
      </c>
      <c r="I80" s="35">
        <v>1.8939999999999999</v>
      </c>
      <c r="J80" s="35">
        <v>6.2709999999999999</v>
      </c>
      <c r="K80" s="35">
        <v>419.19400000000002</v>
      </c>
      <c r="L80" s="35">
        <v>19.986999999999998</v>
      </c>
      <c r="M80" s="35">
        <v>1066.9690000000001</v>
      </c>
      <c r="N80" s="35">
        <v>568.97400000000005</v>
      </c>
      <c r="O80" s="35">
        <v>2896.6439999999998</v>
      </c>
      <c r="P80" s="35">
        <v>68.84</v>
      </c>
      <c r="Q80" s="35">
        <v>17.623000000000001</v>
      </c>
      <c r="R80" s="35">
        <v>12.086</v>
      </c>
      <c r="S80" s="35">
        <v>12.127000000000001</v>
      </c>
      <c r="T80" s="35">
        <v>55.595999999999997</v>
      </c>
      <c r="U80" s="35">
        <v>97.591999999999999</v>
      </c>
      <c r="V80" s="35">
        <v>41.545000000000002</v>
      </c>
      <c r="W80" s="35">
        <v>37.371000000000002</v>
      </c>
      <c r="X80" s="35">
        <v>24.4</v>
      </c>
      <c r="Y80" s="35">
        <v>8.5790000000000006</v>
      </c>
      <c r="Z80" s="35">
        <v>0.90800000000000003</v>
      </c>
      <c r="AA80" s="35">
        <v>5.5039999999999996</v>
      </c>
      <c r="AB80" s="35">
        <v>2.4159999999999999</v>
      </c>
      <c r="AD80" s="27">
        <f t="shared" si="15"/>
        <v>6.1323005000000004</v>
      </c>
      <c r="AE80" s="27">
        <f t="shared" si="16"/>
        <v>29.318828400000001</v>
      </c>
      <c r="AF80" s="27">
        <f t="shared" si="17"/>
        <v>0.17307759999999997</v>
      </c>
      <c r="AG80" s="27">
        <f t="shared" si="18"/>
        <v>0.35955520000000002</v>
      </c>
      <c r="AH80" s="27">
        <f t="shared" si="19"/>
        <v>2.0634410999999999</v>
      </c>
      <c r="AI80" s="27">
        <f t="shared" si="20"/>
        <v>0.78008180000000005</v>
      </c>
      <c r="AJ80" s="27">
        <f t="shared" si="21"/>
        <v>2.4754439999999995</v>
      </c>
      <c r="AK80" s="27">
        <f t="shared" si="22"/>
        <v>4.8572000000000004E-2</v>
      </c>
      <c r="AL80" s="27">
        <f t="shared" si="23"/>
        <v>45.349422100000005</v>
      </c>
      <c r="AM80" s="27">
        <f t="shared" si="24"/>
        <v>24.675709200000007</v>
      </c>
      <c r="AN80" s="27">
        <f t="shared" si="25"/>
        <v>41.381804799999998</v>
      </c>
      <c r="AO80" s="27">
        <f t="shared" si="26"/>
        <v>158.83320999999998</v>
      </c>
      <c r="AP80" s="27">
        <f t="shared" si="27"/>
        <v>161.40920800000001</v>
      </c>
      <c r="AQ80" s="27">
        <f t="shared" si="28"/>
        <v>84.508113600000001</v>
      </c>
      <c r="AR80" s="27">
        <f t="shared" si="29"/>
        <v>39.007230399999997</v>
      </c>
      <c r="AS80" s="36">
        <v>2.996528148651123</v>
      </c>
    </row>
    <row r="81" spans="1:45" s="37" customFormat="1" ht="15" x14ac:dyDescent="0.2">
      <c r="A81" s="29" t="s">
        <v>39</v>
      </c>
      <c r="B81" s="54"/>
      <c r="C81" s="65" t="s">
        <v>224</v>
      </c>
      <c r="D81" s="62">
        <v>103.45400000000018</v>
      </c>
      <c r="F81" s="36">
        <v>1.3272698521614075</v>
      </c>
      <c r="G81" s="35">
        <v>19.420000000000002</v>
      </c>
      <c r="H81" s="35">
        <v>188.42500000000001</v>
      </c>
      <c r="I81" s="35">
        <v>2.3260000000000001</v>
      </c>
      <c r="J81" s="35">
        <v>7.774</v>
      </c>
      <c r="K81" s="35">
        <v>410.73200000000003</v>
      </c>
      <c r="L81" s="35">
        <v>16.707000000000001</v>
      </c>
      <c r="M81" s="35">
        <v>1139.076</v>
      </c>
      <c r="N81" s="35">
        <v>641.01400000000001</v>
      </c>
      <c r="O81" s="35">
        <v>3051.6030000000001</v>
      </c>
      <c r="P81" s="35">
        <v>79.64</v>
      </c>
      <c r="Q81" s="35">
        <v>19.728000000000002</v>
      </c>
      <c r="R81" s="35">
        <v>14.477</v>
      </c>
      <c r="S81" s="35">
        <v>15.766</v>
      </c>
      <c r="T81" s="35">
        <v>85.808999999999997</v>
      </c>
      <c r="U81" s="35">
        <v>148.50200000000001</v>
      </c>
      <c r="V81" s="35">
        <v>64.195999999999998</v>
      </c>
      <c r="W81" s="35">
        <v>60.499000000000002</v>
      </c>
      <c r="X81" s="35">
        <v>39.238</v>
      </c>
      <c r="Y81" s="35">
        <v>13.898999999999999</v>
      </c>
      <c r="Z81" s="35">
        <v>1.472</v>
      </c>
      <c r="AA81" s="35">
        <v>8.7249999999999996</v>
      </c>
      <c r="AB81" s="35">
        <v>2.992</v>
      </c>
      <c r="AD81" s="27">
        <f t="shared" si="15"/>
        <v>6.5101940000000011</v>
      </c>
      <c r="AE81" s="27">
        <f t="shared" si="16"/>
        <v>30.575957500000001</v>
      </c>
      <c r="AF81" s="27">
        <f t="shared" si="17"/>
        <v>0.22941039999999999</v>
      </c>
      <c r="AG81" s="27">
        <f t="shared" si="18"/>
        <v>0.35278560000000003</v>
      </c>
      <c r="AH81" s="27">
        <f t="shared" si="19"/>
        <v>2.2004443999999999</v>
      </c>
      <c r="AI81" s="27">
        <f t="shared" si="20"/>
        <v>0.83050979999999996</v>
      </c>
      <c r="AJ81" s="27">
        <f t="shared" si="21"/>
        <v>2.6304030000000003</v>
      </c>
      <c r="AK81" s="27">
        <f t="shared" si="22"/>
        <v>5.7212000000000006E-2</v>
      </c>
      <c r="AL81" s="27">
        <f t="shared" si="23"/>
        <v>58.15350560000001</v>
      </c>
      <c r="AM81" s="27">
        <f t="shared" si="24"/>
        <v>38.8356894</v>
      </c>
      <c r="AN81" s="27">
        <f t="shared" si="25"/>
        <v>49.03243839999999</v>
      </c>
      <c r="AO81" s="27">
        <f t="shared" si="26"/>
        <v>225.22627749999998</v>
      </c>
      <c r="AP81" s="27">
        <f t="shared" si="27"/>
        <v>200.81354800000003</v>
      </c>
      <c r="AQ81" s="27">
        <f t="shared" si="28"/>
        <v>105.82287840000001</v>
      </c>
      <c r="AR81" s="27">
        <f t="shared" si="29"/>
        <v>47.400062399999996</v>
      </c>
      <c r="AS81" s="36">
        <v>1.3272698521614075</v>
      </c>
    </row>
    <row r="82" spans="1:45" s="37" customFormat="1" ht="15" x14ac:dyDescent="0.2">
      <c r="A82" s="29" t="s">
        <v>40</v>
      </c>
      <c r="B82" s="54"/>
      <c r="C82" s="65" t="s">
        <v>224</v>
      </c>
      <c r="D82" s="62">
        <v>104.60800000000017</v>
      </c>
      <c r="F82" s="36">
        <v>1.1996349493662517</v>
      </c>
      <c r="G82" s="35">
        <v>17.884</v>
      </c>
      <c r="H82" s="35">
        <v>192.446</v>
      </c>
      <c r="I82" s="35">
        <v>2.3580000000000001</v>
      </c>
      <c r="J82" s="35">
        <v>7.3369999999999997</v>
      </c>
      <c r="K82" s="35">
        <v>344.77300000000002</v>
      </c>
      <c r="L82" s="35">
        <v>17.87</v>
      </c>
      <c r="M82" s="35">
        <v>1103.307</v>
      </c>
      <c r="N82" s="35">
        <v>605.66399999999999</v>
      </c>
      <c r="O82" s="35">
        <v>2581.7339999999999</v>
      </c>
      <c r="P82" s="35">
        <v>64.611000000000004</v>
      </c>
      <c r="Q82" s="35">
        <v>16.227</v>
      </c>
      <c r="R82" s="35">
        <v>13.327</v>
      </c>
      <c r="S82" s="35">
        <v>13.143000000000001</v>
      </c>
      <c r="T82" s="35">
        <v>52.62</v>
      </c>
      <c r="U82" s="35">
        <v>68.05</v>
      </c>
      <c r="V82" s="35">
        <v>36.792999999999999</v>
      </c>
      <c r="W82" s="35">
        <v>35.228000000000002</v>
      </c>
      <c r="X82" s="35">
        <v>20.611000000000001</v>
      </c>
      <c r="Y82" s="35">
        <v>8.0890000000000004</v>
      </c>
      <c r="Z82" s="35">
        <v>0.76200000000000001</v>
      </c>
      <c r="AA82" s="35">
        <v>5.1159999999999997</v>
      </c>
      <c r="AB82" s="35">
        <v>2.306</v>
      </c>
      <c r="AD82" s="27">
        <f t="shared" si="15"/>
        <v>5.9023988000000003</v>
      </c>
      <c r="AE82" s="27">
        <f t="shared" si="16"/>
        <v>31.090243400000006</v>
      </c>
      <c r="AF82" s="27">
        <f t="shared" si="17"/>
        <v>0.23358320000000002</v>
      </c>
      <c r="AG82" s="27">
        <f t="shared" si="18"/>
        <v>0.30001840000000002</v>
      </c>
      <c r="AH82" s="27">
        <f t="shared" si="19"/>
        <v>2.1324833000000001</v>
      </c>
      <c r="AI82" s="27">
        <f t="shared" si="20"/>
        <v>0.80576479999999995</v>
      </c>
      <c r="AJ82" s="27">
        <f t="shared" si="21"/>
        <v>2.1605340000000002</v>
      </c>
      <c r="AK82" s="27">
        <f t="shared" si="22"/>
        <v>4.5188800000000008E-2</v>
      </c>
      <c r="AL82" s="27">
        <f t="shared" si="23"/>
        <v>36.8579729</v>
      </c>
      <c r="AM82" s="27">
        <f t="shared" si="24"/>
        <v>32.0251594</v>
      </c>
      <c r="AN82" s="27">
        <f t="shared" si="25"/>
        <v>43.517843200000002</v>
      </c>
      <c r="AO82" s="27">
        <f t="shared" si="26"/>
        <v>152.29344999999998</v>
      </c>
      <c r="AP82" s="27">
        <f t="shared" si="27"/>
        <v>138.5437</v>
      </c>
      <c r="AQ82" s="27">
        <f t="shared" si="28"/>
        <v>82.533124799999996</v>
      </c>
      <c r="AR82" s="27">
        <f t="shared" si="29"/>
        <v>38.234206399999998</v>
      </c>
      <c r="AS82" s="36">
        <v>1.1996349493662517</v>
      </c>
    </row>
    <row r="83" spans="1:45" s="37" customFormat="1" ht="15" x14ac:dyDescent="0.2">
      <c r="A83" s="29" t="s">
        <v>41</v>
      </c>
      <c r="B83" s="54"/>
      <c r="C83" s="65" t="s">
        <v>224</v>
      </c>
      <c r="D83" s="62">
        <v>105.76200000000017</v>
      </c>
      <c r="F83" s="36">
        <v>2.1058592796325684</v>
      </c>
      <c r="G83" s="35">
        <v>20.239999999999998</v>
      </c>
      <c r="H83" s="35">
        <v>184.21700000000001</v>
      </c>
      <c r="I83" s="35">
        <v>2.5019999999999998</v>
      </c>
      <c r="J83" s="35">
        <v>8.3339999999999996</v>
      </c>
      <c r="K83" s="35">
        <v>439.14499999999998</v>
      </c>
      <c r="L83" s="35">
        <v>21.905000000000001</v>
      </c>
      <c r="M83" s="35">
        <v>1194.693</v>
      </c>
      <c r="N83" s="35">
        <v>669.63800000000003</v>
      </c>
      <c r="O83" s="35">
        <v>3417.3150000000001</v>
      </c>
      <c r="P83" s="35">
        <v>87.165000000000006</v>
      </c>
      <c r="Q83" s="35">
        <v>20.349</v>
      </c>
      <c r="R83" s="35">
        <v>15.173</v>
      </c>
      <c r="S83" s="35">
        <v>17.559999999999999</v>
      </c>
      <c r="T83" s="35">
        <v>83.988</v>
      </c>
      <c r="U83" s="35">
        <v>166.35400000000001</v>
      </c>
      <c r="V83" s="35">
        <v>76.137</v>
      </c>
      <c r="W83" s="35">
        <v>74.727999999999994</v>
      </c>
      <c r="X83" s="35">
        <v>50.253</v>
      </c>
      <c r="Y83" s="35">
        <v>15.249000000000001</v>
      </c>
      <c r="Z83" s="35">
        <v>1.413</v>
      </c>
      <c r="AA83" s="35">
        <v>11.263</v>
      </c>
      <c r="AB83" s="35">
        <v>4.0990000000000002</v>
      </c>
      <c r="AD83" s="27">
        <f t="shared" si="15"/>
        <v>6.8346679999999997</v>
      </c>
      <c r="AE83" s="27">
        <f t="shared" si="16"/>
        <v>30.037754300000003</v>
      </c>
      <c r="AF83" s="27">
        <f t="shared" si="17"/>
        <v>0.25236079999999994</v>
      </c>
      <c r="AG83" s="27">
        <f t="shared" si="18"/>
        <v>0.37551600000000002</v>
      </c>
      <c r="AH83" s="27">
        <f t="shared" si="19"/>
        <v>2.3061167</v>
      </c>
      <c r="AI83" s="27">
        <f t="shared" si="20"/>
        <v>0.85054659999999993</v>
      </c>
      <c r="AJ83" s="27">
        <f t="shared" si="21"/>
        <v>2.9961150000000005</v>
      </c>
      <c r="AK83" s="27">
        <f t="shared" si="22"/>
        <v>6.3231999999999997E-2</v>
      </c>
      <c r="AL83" s="27">
        <f t="shared" si="23"/>
        <v>61.930862300000008</v>
      </c>
      <c r="AM83" s="27">
        <f t="shared" si="24"/>
        <v>42.957540600000009</v>
      </c>
      <c r="AN83" s="27">
        <f t="shared" si="25"/>
        <v>52.804143999999994</v>
      </c>
      <c r="AO83" s="27">
        <f t="shared" si="26"/>
        <v>221.22462999999999</v>
      </c>
      <c r="AP83" s="27">
        <f t="shared" si="27"/>
        <v>214.63099600000004</v>
      </c>
      <c r="AQ83" s="27">
        <f t="shared" si="28"/>
        <v>118.93632479999999</v>
      </c>
      <c r="AR83" s="27">
        <f t="shared" si="29"/>
        <v>49.5298224</v>
      </c>
      <c r="AS83" s="36">
        <v>2.1058592796325684</v>
      </c>
    </row>
    <row r="84" spans="1:45" s="37" customFormat="1" ht="15" x14ac:dyDescent="0.2">
      <c r="A84" s="29" t="s">
        <v>42</v>
      </c>
      <c r="B84" s="54"/>
      <c r="C84" s="65" t="s">
        <v>224</v>
      </c>
      <c r="D84" s="62">
        <v>106.91600000000017</v>
      </c>
      <c r="F84" s="36">
        <v>3.1482152938842773</v>
      </c>
      <c r="G84" s="35">
        <v>19.757000000000001</v>
      </c>
      <c r="H84" s="35">
        <v>192.995</v>
      </c>
      <c r="I84" s="35">
        <v>2.4529999999999998</v>
      </c>
      <c r="J84" s="35">
        <v>7.4080000000000004</v>
      </c>
      <c r="K84" s="35">
        <v>394.44900000000001</v>
      </c>
      <c r="L84" s="35">
        <v>18.63</v>
      </c>
      <c r="M84" s="35">
        <v>1139.1379999999999</v>
      </c>
      <c r="N84" s="35">
        <v>625.971</v>
      </c>
      <c r="O84" s="35">
        <v>3034.221</v>
      </c>
      <c r="P84" s="35">
        <v>73.963999999999999</v>
      </c>
      <c r="Q84" s="35">
        <v>18.234999999999999</v>
      </c>
      <c r="R84" s="35">
        <v>14.183</v>
      </c>
      <c r="S84" s="35">
        <v>14.201000000000001</v>
      </c>
      <c r="T84" s="35">
        <v>69.245999999999995</v>
      </c>
      <c r="U84" s="35">
        <v>93.176000000000002</v>
      </c>
      <c r="V84" s="35">
        <v>44.374000000000002</v>
      </c>
      <c r="W84" s="35">
        <v>45.424999999999997</v>
      </c>
      <c r="X84" s="35">
        <v>28.521999999999998</v>
      </c>
      <c r="Y84" s="35">
        <v>10.102</v>
      </c>
      <c r="Z84" s="35">
        <v>0.97799999999999998</v>
      </c>
      <c r="AA84" s="35">
        <v>5.4470000000000001</v>
      </c>
      <c r="AB84" s="35">
        <v>2.5459999999999998</v>
      </c>
      <c r="AD84" s="27">
        <f t="shared" si="15"/>
        <v>6.6435449000000011</v>
      </c>
      <c r="AE84" s="27">
        <f t="shared" si="16"/>
        <v>31.160460500000006</v>
      </c>
      <c r="AF84" s="27">
        <f t="shared" si="17"/>
        <v>0.24597119999999997</v>
      </c>
      <c r="AG84" s="27">
        <f t="shared" si="18"/>
        <v>0.33975920000000004</v>
      </c>
      <c r="AH84" s="27">
        <f t="shared" si="19"/>
        <v>2.2005621999999998</v>
      </c>
      <c r="AI84" s="27">
        <f t="shared" si="20"/>
        <v>0.81997969999999998</v>
      </c>
      <c r="AJ84" s="27">
        <f t="shared" si="21"/>
        <v>2.6130209999999998</v>
      </c>
      <c r="AK84" s="27">
        <f t="shared" si="22"/>
        <v>5.2671200000000001E-2</v>
      </c>
      <c r="AL84" s="27">
        <f t="shared" si="23"/>
        <v>49.072034499999994</v>
      </c>
      <c r="AM84" s="27">
        <f t="shared" si="24"/>
        <v>37.094562599999996</v>
      </c>
      <c r="AN84" s="27">
        <f t="shared" si="25"/>
        <v>45.742182399999997</v>
      </c>
      <c r="AO84" s="27">
        <f t="shared" si="26"/>
        <v>188.82908499999996</v>
      </c>
      <c r="AP84" s="27">
        <f t="shared" si="27"/>
        <v>157.99122399999999</v>
      </c>
      <c r="AQ84" s="27">
        <f t="shared" si="28"/>
        <v>91.930679999999995</v>
      </c>
      <c r="AR84" s="27">
        <f t="shared" si="29"/>
        <v>41.4099152</v>
      </c>
      <c r="AS84" s="36">
        <v>3.1482152938842773</v>
      </c>
    </row>
    <row r="85" spans="1:45" s="37" customFormat="1" ht="15" x14ac:dyDescent="0.2">
      <c r="A85" s="29" t="s">
        <v>43</v>
      </c>
      <c r="B85" s="54"/>
      <c r="C85" s="65" t="s">
        <v>224</v>
      </c>
      <c r="D85" s="62">
        <v>108.07000000000016</v>
      </c>
      <c r="F85" s="36">
        <v>4.2040206789970398</v>
      </c>
      <c r="G85" s="35">
        <v>20.349</v>
      </c>
      <c r="H85" s="35">
        <v>168.55</v>
      </c>
      <c r="I85" s="35">
        <v>3.2250000000000001</v>
      </c>
      <c r="J85" s="35">
        <v>8.3840000000000003</v>
      </c>
      <c r="K85" s="35">
        <v>485.62900000000002</v>
      </c>
      <c r="L85" s="35">
        <v>23.896999999999998</v>
      </c>
      <c r="M85" s="35">
        <v>1256.299</v>
      </c>
      <c r="N85" s="35">
        <v>682.20500000000004</v>
      </c>
      <c r="O85" s="35">
        <v>3885.828</v>
      </c>
      <c r="P85" s="35">
        <v>115.324</v>
      </c>
      <c r="Q85" s="35">
        <v>23.382000000000001</v>
      </c>
      <c r="R85" s="35">
        <v>14.840999999999999</v>
      </c>
      <c r="S85" s="35">
        <v>17.867000000000001</v>
      </c>
      <c r="T85" s="35">
        <v>95.111000000000004</v>
      </c>
      <c r="U85" s="35">
        <v>154.49799999999999</v>
      </c>
      <c r="V85" s="35">
        <v>67.177999999999997</v>
      </c>
      <c r="W85" s="35">
        <v>67.608999999999995</v>
      </c>
      <c r="X85" s="35">
        <v>42.634</v>
      </c>
      <c r="Y85" s="35">
        <v>15.177</v>
      </c>
      <c r="Z85" s="35">
        <v>1.5509999999999999</v>
      </c>
      <c r="AA85" s="35">
        <v>9.1059999999999999</v>
      </c>
      <c r="AB85" s="35">
        <v>3.43</v>
      </c>
      <c r="AD85" s="27">
        <f t="shared" si="15"/>
        <v>6.8777993000000004</v>
      </c>
      <c r="AE85" s="27">
        <f t="shared" si="16"/>
        <v>28.033945000000003</v>
      </c>
      <c r="AF85" s="27">
        <f t="shared" si="17"/>
        <v>0.34663999999999995</v>
      </c>
      <c r="AG85" s="27">
        <f t="shared" si="18"/>
        <v>0.41270320000000005</v>
      </c>
      <c r="AH85" s="27">
        <f t="shared" si="19"/>
        <v>2.4231680999999998</v>
      </c>
      <c r="AI85" s="27">
        <f t="shared" si="20"/>
        <v>0.85934350000000004</v>
      </c>
      <c r="AJ85" s="27">
        <f t="shared" si="21"/>
        <v>3.4646280000000003</v>
      </c>
      <c r="AK85" s="27">
        <f t="shared" si="22"/>
        <v>8.5759199999999994E-2</v>
      </c>
      <c r="AL85" s="27">
        <f t="shared" si="23"/>
        <v>80.379691400000013</v>
      </c>
      <c r="AM85" s="27">
        <f t="shared" si="24"/>
        <v>40.991370199999999</v>
      </c>
      <c r="AN85" s="27">
        <f t="shared" si="25"/>
        <v>53.449580799999993</v>
      </c>
      <c r="AO85" s="27">
        <f t="shared" si="26"/>
        <v>245.66742249999999</v>
      </c>
      <c r="AP85" s="27">
        <f t="shared" si="27"/>
        <v>205.454452</v>
      </c>
      <c r="AQ85" s="27">
        <f t="shared" si="28"/>
        <v>112.3754544</v>
      </c>
      <c r="AR85" s="27">
        <f t="shared" si="29"/>
        <v>49.416235199999996</v>
      </c>
      <c r="AS85" s="36">
        <v>4.2040206789970398</v>
      </c>
    </row>
    <row r="86" spans="1:45" s="37" customFormat="1" ht="15" x14ac:dyDescent="0.2">
      <c r="A86" s="29" t="s">
        <v>44</v>
      </c>
      <c r="B86" s="54"/>
      <c r="C86" s="65" t="s">
        <v>224</v>
      </c>
      <c r="D86" s="62">
        <v>109.22400000000016</v>
      </c>
      <c r="F86" s="36"/>
      <c r="G86" s="35">
        <v>20.951000000000001</v>
      </c>
      <c r="H86" s="35">
        <v>171.52699999999999</v>
      </c>
      <c r="I86" s="35">
        <v>2.35</v>
      </c>
      <c r="J86" s="35">
        <v>9.5619999999999994</v>
      </c>
      <c r="K86" s="35">
        <v>457.54500000000002</v>
      </c>
      <c r="L86" s="35">
        <v>25.407</v>
      </c>
      <c r="M86" s="35">
        <v>1262.1759999999999</v>
      </c>
      <c r="N86" s="35">
        <v>751.471</v>
      </c>
      <c r="O86" s="35">
        <v>3823.8850000000002</v>
      </c>
      <c r="P86" s="35">
        <v>90.274000000000001</v>
      </c>
      <c r="Q86" s="35">
        <v>23.117000000000001</v>
      </c>
      <c r="R86" s="35">
        <v>17.32</v>
      </c>
      <c r="S86" s="35">
        <v>20.329999999999998</v>
      </c>
      <c r="T86" s="35">
        <v>115.339</v>
      </c>
      <c r="U86" s="35">
        <v>175.91900000000001</v>
      </c>
      <c r="V86" s="35">
        <v>78.256</v>
      </c>
      <c r="W86" s="35">
        <v>80.555999999999997</v>
      </c>
      <c r="X86" s="35">
        <v>53.75</v>
      </c>
      <c r="Y86" s="35">
        <v>17.664999999999999</v>
      </c>
      <c r="Z86" s="35">
        <v>1.823</v>
      </c>
      <c r="AA86" s="35">
        <v>13.808</v>
      </c>
      <c r="AB86" s="35">
        <v>4.1440000000000001</v>
      </c>
      <c r="AD86" s="27">
        <f t="shared" si="15"/>
        <v>7.1160107000000012</v>
      </c>
      <c r="AE86" s="27">
        <f t="shared" si="16"/>
        <v>28.414703299999999</v>
      </c>
      <c r="AF86" s="27">
        <f t="shared" si="17"/>
        <v>0.23254</v>
      </c>
      <c r="AG86" s="27">
        <f t="shared" si="18"/>
        <v>0.39023600000000003</v>
      </c>
      <c r="AH86" s="27">
        <f t="shared" si="19"/>
        <v>2.4343344</v>
      </c>
      <c r="AI86" s="27">
        <f t="shared" si="20"/>
        <v>0.90782969999999996</v>
      </c>
      <c r="AJ86" s="27">
        <f t="shared" si="21"/>
        <v>3.402685</v>
      </c>
      <c r="AK86" s="27">
        <f t="shared" si="22"/>
        <v>6.5719199999999992E-2</v>
      </c>
      <c r="AL86" s="27">
        <f t="shared" si="23"/>
        <v>78.767775900000004</v>
      </c>
      <c r="AM86" s="27">
        <f t="shared" si="24"/>
        <v>55.672504000000011</v>
      </c>
      <c r="AN86" s="27">
        <f t="shared" si="25"/>
        <v>58.627791999999985</v>
      </c>
      <c r="AO86" s="27">
        <f t="shared" si="26"/>
        <v>290.11845249999999</v>
      </c>
      <c r="AP86" s="27">
        <f t="shared" si="27"/>
        <v>222.03430600000002</v>
      </c>
      <c r="AQ86" s="27">
        <f t="shared" si="28"/>
        <v>124.3074096</v>
      </c>
      <c r="AR86" s="27">
        <f t="shared" si="29"/>
        <v>53.341303999999994</v>
      </c>
      <c r="AS86" s="36"/>
    </row>
    <row r="87" spans="1:45" s="37" customFormat="1" ht="15" x14ac:dyDescent="0.2">
      <c r="A87" s="29" t="s">
        <v>45</v>
      </c>
      <c r="B87" s="54"/>
      <c r="C87" s="65" t="s">
        <v>224</v>
      </c>
      <c r="D87" s="62">
        <v>110.37800000000016</v>
      </c>
      <c r="F87" s="36">
        <v>5.6655123233795166</v>
      </c>
      <c r="G87" s="35">
        <v>19.53</v>
      </c>
      <c r="H87" s="35">
        <v>158.77000000000001</v>
      </c>
      <c r="I87" s="35">
        <v>3.1739999999999999</v>
      </c>
      <c r="J87" s="35">
        <v>10.416</v>
      </c>
      <c r="K87" s="35">
        <v>449.37599999999998</v>
      </c>
      <c r="L87" s="35">
        <v>19.079000000000001</v>
      </c>
      <c r="M87" s="35">
        <v>1223.5070000000001</v>
      </c>
      <c r="N87" s="35">
        <v>807.67499999999995</v>
      </c>
      <c r="O87" s="35">
        <v>3749.25</v>
      </c>
      <c r="P87" s="35">
        <v>95.423000000000002</v>
      </c>
      <c r="Q87" s="35">
        <v>23.088000000000001</v>
      </c>
      <c r="R87" s="35">
        <v>16.762</v>
      </c>
      <c r="S87" s="35">
        <v>23.457000000000001</v>
      </c>
      <c r="T87" s="35">
        <v>136.52600000000001</v>
      </c>
      <c r="U87" s="35">
        <v>136.26599999999999</v>
      </c>
      <c r="V87" s="35">
        <v>68.3</v>
      </c>
      <c r="W87" s="35">
        <v>71.406999999999996</v>
      </c>
      <c r="X87" s="35">
        <v>43.793999999999997</v>
      </c>
      <c r="Y87" s="35">
        <v>18.974</v>
      </c>
      <c r="Z87" s="35">
        <v>1.964</v>
      </c>
      <c r="AA87" s="35">
        <v>10.143000000000001</v>
      </c>
      <c r="AB87" s="35">
        <v>4.4989999999999997</v>
      </c>
      <c r="AD87" s="27">
        <f t="shared" si="15"/>
        <v>6.5537210000000004</v>
      </c>
      <c r="AE87" s="27">
        <f t="shared" si="16"/>
        <v>26.783083000000005</v>
      </c>
      <c r="AF87" s="27">
        <f t="shared" si="17"/>
        <v>0.3399896</v>
      </c>
      <c r="AG87" s="27">
        <f t="shared" si="18"/>
        <v>0.38370080000000001</v>
      </c>
      <c r="AH87" s="27">
        <f t="shared" si="19"/>
        <v>2.3608633000000001</v>
      </c>
      <c r="AI87" s="27">
        <f t="shared" si="20"/>
        <v>0.94717249999999997</v>
      </c>
      <c r="AJ87" s="27">
        <f t="shared" si="21"/>
        <v>3.3280500000000002</v>
      </c>
      <c r="AK87" s="27">
        <f t="shared" si="22"/>
        <v>6.9838399999999995E-2</v>
      </c>
      <c r="AL87" s="27">
        <f t="shared" si="23"/>
        <v>78.591377600000015</v>
      </c>
      <c r="AM87" s="27">
        <f t="shared" si="24"/>
        <v>52.367916400000006</v>
      </c>
      <c r="AN87" s="27">
        <f t="shared" si="25"/>
        <v>65.201996800000003</v>
      </c>
      <c r="AO87" s="27">
        <f t="shared" si="26"/>
        <v>336.67688499999997</v>
      </c>
      <c r="AP87" s="27">
        <f t="shared" si="27"/>
        <v>191.342884</v>
      </c>
      <c r="AQ87" s="27">
        <f t="shared" si="28"/>
        <v>115.87569120000001</v>
      </c>
      <c r="AR87" s="27">
        <f t="shared" si="29"/>
        <v>55.406382399999998</v>
      </c>
      <c r="AS87" s="36">
        <v>5.6655123233795166</v>
      </c>
    </row>
    <row r="88" spans="1:45" s="37" customFormat="1" ht="15" x14ac:dyDescent="0.2">
      <c r="A88" s="29" t="s">
        <v>46</v>
      </c>
      <c r="B88" s="54"/>
      <c r="C88" s="65" t="s">
        <v>224</v>
      </c>
      <c r="D88" s="62">
        <v>111.53200000000015</v>
      </c>
      <c r="F88" s="36">
        <v>5.5051379203796387</v>
      </c>
      <c r="G88" s="35">
        <v>20.274000000000001</v>
      </c>
      <c r="H88" s="35">
        <v>157.30099999999999</v>
      </c>
      <c r="I88" s="35">
        <v>3.28</v>
      </c>
      <c r="J88" s="35">
        <v>9.9049999999999994</v>
      </c>
      <c r="K88" s="35">
        <v>460.863</v>
      </c>
      <c r="L88" s="35">
        <v>24.065999999999999</v>
      </c>
      <c r="M88" s="35">
        <v>1258.9970000000001</v>
      </c>
      <c r="N88" s="35">
        <v>914.35400000000004</v>
      </c>
      <c r="O88" s="35">
        <v>3857.2049999999999</v>
      </c>
      <c r="P88" s="35">
        <v>99.555000000000007</v>
      </c>
      <c r="Q88" s="35">
        <v>23.408999999999999</v>
      </c>
      <c r="R88" s="35">
        <v>16.52</v>
      </c>
      <c r="S88" s="35">
        <v>25.05</v>
      </c>
      <c r="T88" s="35">
        <v>177.88300000000001</v>
      </c>
      <c r="U88" s="35">
        <v>149.57</v>
      </c>
      <c r="V88" s="35">
        <v>75.141999999999996</v>
      </c>
      <c r="W88" s="35">
        <v>82.899000000000001</v>
      </c>
      <c r="X88" s="35">
        <v>51.649000000000001</v>
      </c>
      <c r="Y88" s="35">
        <v>22.459</v>
      </c>
      <c r="Z88" s="35">
        <v>2.206</v>
      </c>
      <c r="AA88" s="35">
        <v>11.683</v>
      </c>
      <c r="AB88" s="35">
        <v>4.8570000000000002</v>
      </c>
      <c r="AD88" s="27">
        <f t="shared" si="15"/>
        <v>6.8481218000000004</v>
      </c>
      <c r="AE88" s="27">
        <f t="shared" si="16"/>
        <v>26.595197900000002</v>
      </c>
      <c r="AF88" s="27">
        <f t="shared" si="17"/>
        <v>0.3538119999999999</v>
      </c>
      <c r="AG88" s="27">
        <f t="shared" si="18"/>
        <v>0.39289040000000003</v>
      </c>
      <c r="AH88" s="27">
        <f t="shared" si="19"/>
        <v>2.4282943000000001</v>
      </c>
      <c r="AI88" s="27">
        <f t="shared" si="20"/>
        <v>1.0218478</v>
      </c>
      <c r="AJ88" s="27">
        <f t="shared" si="21"/>
        <v>3.4360049999999998</v>
      </c>
      <c r="AK88" s="27">
        <f t="shared" si="22"/>
        <v>7.3144000000000001E-2</v>
      </c>
      <c r="AL88" s="27">
        <f t="shared" si="23"/>
        <v>80.543924299999986</v>
      </c>
      <c r="AM88" s="27">
        <f t="shared" si="24"/>
        <v>50.934744000000002</v>
      </c>
      <c r="AN88" s="27">
        <f t="shared" si="25"/>
        <v>68.551119999999997</v>
      </c>
      <c r="AO88" s="27">
        <f t="shared" si="26"/>
        <v>427.55889250000001</v>
      </c>
      <c r="AP88" s="27">
        <f t="shared" si="27"/>
        <v>201.64017999999999</v>
      </c>
      <c r="AQ88" s="27">
        <f t="shared" si="28"/>
        <v>126.46671839999999</v>
      </c>
      <c r="AR88" s="27">
        <f t="shared" si="29"/>
        <v>60.904318399999994</v>
      </c>
      <c r="AS88" s="36">
        <v>5.5051379203796387</v>
      </c>
    </row>
    <row r="89" spans="1:45" s="37" customFormat="1" ht="15" x14ac:dyDescent="0.2">
      <c r="A89" s="29" t="s">
        <v>47</v>
      </c>
      <c r="B89" s="54"/>
      <c r="C89" s="65" t="s">
        <v>224</v>
      </c>
      <c r="D89" s="62">
        <v>112.68600000000015</v>
      </c>
      <c r="F89" s="36">
        <v>5.212085485458374</v>
      </c>
      <c r="G89" s="35">
        <v>19.431000000000001</v>
      </c>
      <c r="H89" s="35">
        <v>152.32499999999999</v>
      </c>
      <c r="I89" s="35">
        <v>3.762</v>
      </c>
      <c r="J89" s="35">
        <v>10.824</v>
      </c>
      <c r="K89" s="35">
        <v>442.29300000000001</v>
      </c>
      <c r="L89" s="35">
        <v>23.443000000000001</v>
      </c>
      <c r="M89" s="35">
        <v>1228.961</v>
      </c>
      <c r="N89" s="35">
        <v>906.30399999999997</v>
      </c>
      <c r="O89" s="35">
        <v>3826.9409999999998</v>
      </c>
      <c r="P89" s="35">
        <v>99.018000000000001</v>
      </c>
      <c r="Q89" s="35">
        <v>23.545999999999999</v>
      </c>
      <c r="R89" s="35">
        <v>16.712</v>
      </c>
      <c r="S89" s="35">
        <v>26.155000000000001</v>
      </c>
      <c r="T89" s="35">
        <v>154.273</v>
      </c>
      <c r="U89" s="35">
        <v>143.28200000000001</v>
      </c>
      <c r="V89" s="35">
        <v>74.287999999999997</v>
      </c>
      <c r="W89" s="35">
        <v>78.655000000000001</v>
      </c>
      <c r="X89" s="35">
        <v>50.796999999999997</v>
      </c>
      <c r="Y89" s="35">
        <v>21.795000000000002</v>
      </c>
      <c r="Z89" s="35">
        <v>2.137</v>
      </c>
      <c r="AA89" s="35">
        <v>10.185</v>
      </c>
      <c r="AB89" s="35">
        <v>4.3710000000000004</v>
      </c>
      <c r="AD89" s="27">
        <f t="shared" si="15"/>
        <v>6.5145467000000004</v>
      </c>
      <c r="AE89" s="27">
        <f t="shared" si="16"/>
        <v>25.9587675</v>
      </c>
      <c r="AF89" s="27">
        <f t="shared" si="17"/>
        <v>0.41666479999999995</v>
      </c>
      <c r="AG89" s="27">
        <f t="shared" si="18"/>
        <v>0.37803440000000005</v>
      </c>
      <c r="AH89" s="27">
        <f t="shared" si="19"/>
        <v>2.3712259000000002</v>
      </c>
      <c r="AI89" s="27">
        <f t="shared" si="20"/>
        <v>1.0162127999999999</v>
      </c>
      <c r="AJ89" s="27">
        <f t="shared" si="21"/>
        <v>3.4057409999999999</v>
      </c>
      <c r="AK89" s="27">
        <f t="shared" si="22"/>
        <v>7.2714399999999998E-2</v>
      </c>
      <c r="AL89" s="27">
        <f t="shared" si="23"/>
        <v>81.377254199999982</v>
      </c>
      <c r="AM89" s="27">
        <f t="shared" si="24"/>
        <v>52.071806400000007</v>
      </c>
      <c r="AN89" s="27">
        <f t="shared" si="25"/>
        <v>70.874271999999991</v>
      </c>
      <c r="AO89" s="27">
        <f t="shared" si="26"/>
        <v>375.67591749999997</v>
      </c>
      <c r="AP89" s="27">
        <f t="shared" si="27"/>
        <v>196.77326800000003</v>
      </c>
      <c r="AQ89" s="27">
        <f t="shared" si="28"/>
        <v>122.55544800000001</v>
      </c>
      <c r="AR89" s="27">
        <f t="shared" si="29"/>
        <v>59.856791999999999</v>
      </c>
      <c r="AS89" s="36">
        <v>5.212085485458374</v>
      </c>
    </row>
    <row r="90" spans="1:45" s="37" customFormat="1" ht="15" x14ac:dyDescent="0.2">
      <c r="A90" s="29" t="s">
        <v>48</v>
      </c>
      <c r="B90" s="54"/>
      <c r="C90" s="65" t="s">
        <v>224</v>
      </c>
      <c r="D90" s="62">
        <v>113.84000000000015</v>
      </c>
      <c r="F90" s="36">
        <v>6.439526716868083</v>
      </c>
      <c r="G90" s="35">
        <v>19.946000000000002</v>
      </c>
      <c r="H90" s="35">
        <v>165.66200000000001</v>
      </c>
      <c r="I90" s="35">
        <v>3.5409999999999999</v>
      </c>
      <c r="J90" s="35">
        <v>10.055</v>
      </c>
      <c r="K90" s="35">
        <v>430.77499999999998</v>
      </c>
      <c r="L90" s="35">
        <v>21.175999999999998</v>
      </c>
      <c r="M90" s="35">
        <v>1218.164</v>
      </c>
      <c r="N90" s="35">
        <v>880.92600000000004</v>
      </c>
      <c r="O90" s="35">
        <v>3632.085</v>
      </c>
      <c r="P90" s="35">
        <v>94.84</v>
      </c>
      <c r="Q90" s="35">
        <v>22.355</v>
      </c>
      <c r="R90" s="35">
        <v>15.991</v>
      </c>
      <c r="S90" s="35">
        <v>25.236000000000001</v>
      </c>
      <c r="T90" s="35">
        <v>141.80600000000001</v>
      </c>
      <c r="U90" s="35">
        <v>168.65100000000001</v>
      </c>
      <c r="V90" s="35">
        <v>82.497</v>
      </c>
      <c r="W90" s="35">
        <v>87.388000000000005</v>
      </c>
      <c r="X90" s="35">
        <v>58.728999999999999</v>
      </c>
      <c r="Y90" s="35">
        <v>22.911999999999999</v>
      </c>
      <c r="Z90" s="35">
        <v>2.0859999999999999</v>
      </c>
      <c r="AA90" s="35">
        <v>14.391999999999999</v>
      </c>
      <c r="AB90" s="35">
        <v>5.2770000000000001</v>
      </c>
      <c r="AD90" s="27">
        <f t="shared" si="15"/>
        <v>6.7183322000000008</v>
      </c>
      <c r="AE90" s="27">
        <f t="shared" si="16"/>
        <v>27.664569800000002</v>
      </c>
      <c r="AF90" s="27">
        <f t="shared" si="17"/>
        <v>0.38784639999999992</v>
      </c>
      <c r="AG90" s="27">
        <f t="shared" si="18"/>
        <v>0.36881999999999998</v>
      </c>
      <c r="AH90" s="27">
        <f t="shared" si="19"/>
        <v>2.3507115999999999</v>
      </c>
      <c r="AI90" s="27">
        <f t="shared" si="20"/>
        <v>0.9984481999999999</v>
      </c>
      <c r="AJ90" s="27">
        <f t="shared" si="21"/>
        <v>3.2108850000000002</v>
      </c>
      <c r="AK90" s="27">
        <f t="shared" si="22"/>
        <v>6.9372000000000003E-2</v>
      </c>
      <c r="AL90" s="27">
        <f t="shared" si="23"/>
        <v>74.132758499999994</v>
      </c>
      <c r="AM90" s="27">
        <f t="shared" si="24"/>
        <v>47.801900199999999</v>
      </c>
      <c r="AN90" s="27">
        <f t="shared" si="25"/>
        <v>68.942166399999991</v>
      </c>
      <c r="AO90" s="27">
        <f t="shared" si="26"/>
        <v>348.27968499999997</v>
      </c>
      <c r="AP90" s="27">
        <f t="shared" si="27"/>
        <v>216.40887400000003</v>
      </c>
      <c r="AQ90" s="27">
        <f t="shared" si="28"/>
        <v>130.60378080000001</v>
      </c>
      <c r="AR90" s="27">
        <f t="shared" si="29"/>
        <v>61.618971199999997</v>
      </c>
      <c r="AS90" s="36">
        <v>6.439526716868083</v>
      </c>
    </row>
    <row r="91" spans="1:45" s="37" customFormat="1" ht="15" x14ac:dyDescent="0.2">
      <c r="A91" s="29" t="s">
        <v>49</v>
      </c>
      <c r="B91" s="54"/>
      <c r="C91" s="65" t="s">
        <v>224</v>
      </c>
      <c r="D91" s="62">
        <v>114.99400000000014</v>
      </c>
      <c r="F91" s="36"/>
      <c r="G91" s="35">
        <v>19.95</v>
      </c>
      <c r="H91" s="35">
        <v>159.202</v>
      </c>
      <c r="I91" s="35">
        <v>3.4430000000000001</v>
      </c>
      <c r="J91" s="35">
        <v>11.161</v>
      </c>
      <c r="K91" s="35">
        <v>453.20100000000002</v>
      </c>
      <c r="L91" s="35">
        <v>22.747</v>
      </c>
      <c r="M91" s="35">
        <v>1232.1610000000001</v>
      </c>
      <c r="N91" s="35">
        <v>955.56700000000001</v>
      </c>
      <c r="O91" s="35">
        <v>3698.2469999999998</v>
      </c>
      <c r="P91" s="35">
        <v>99.915999999999997</v>
      </c>
      <c r="Q91" s="35">
        <v>19.997</v>
      </c>
      <c r="R91" s="35">
        <v>15.13</v>
      </c>
      <c r="S91" s="35">
        <v>24.323</v>
      </c>
      <c r="T91" s="35">
        <v>135.809</v>
      </c>
      <c r="U91" s="35">
        <v>87.900999999999996</v>
      </c>
      <c r="V91" s="35">
        <v>43.518000000000001</v>
      </c>
      <c r="W91" s="35">
        <v>46.476999999999997</v>
      </c>
      <c r="X91" s="35">
        <v>28.927</v>
      </c>
      <c r="Y91" s="35">
        <v>14.866</v>
      </c>
      <c r="Z91" s="35">
        <v>1.4490000000000001</v>
      </c>
      <c r="AA91" s="35">
        <v>4.5709999999999997</v>
      </c>
      <c r="AB91" s="35">
        <v>3.0209999999999999</v>
      </c>
      <c r="AD91" s="27">
        <f t="shared" si="15"/>
        <v>6.7199150000000003</v>
      </c>
      <c r="AE91" s="27">
        <f t="shared" si="16"/>
        <v>26.838335800000003</v>
      </c>
      <c r="AF91" s="27">
        <f t="shared" si="17"/>
        <v>0.37506719999999993</v>
      </c>
      <c r="AG91" s="27">
        <f t="shared" si="18"/>
        <v>0.38676080000000002</v>
      </c>
      <c r="AH91" s="27">
        <f t="shared" si="19"/>
        <v>2.3773059000000001</v>
      </c>
      <c r="AI91" s="27">
        <f t="shared" si="20"/>
        <v>1.0506968999999999</v>
      </c>
      <c r="AJ91" s="27">
        <f t="shared" si="21"/>
        <v>3.2770469999999996</v>
      </c>
      <c r="AK91" s="27">
        <f t="shared" si="22"/>
        <v>7.3432799999999993E-2</v>
      </c>
      <c r="AL91" s="27">
        <f t="shared" si="23"/>
        <v>59.789751900000006</v>
      </c>
      <c r="AM91" s="27">
        <f t="shared" si="24"/>
        <v>42.702886000000014</v>
      </c>
      <c r="AN91" s="27">
        <f t="shared" si="25"/>
        <v>67.022675199999995</v>
      </c>
      <c r="AO91" s="27">
        <f t="shared" si="26"/>
        <v>335.10127749999998</v>
      </c>
      <c r="AP91" s="27">
        <f t="shared" si="27"/>
        <v>153.90837400000001</v>
      </c>
      <c r="AQ91" s="27">
        <f t="shared" si="28"/>
        <v>92.900203199999993</v>
      </c>
      <c r="AR91" s="27">
        <f t="shared" si="29"/>
        <v>48.925601599999993</v>
      </c>
      <c r="AS91" s="36"/>
    </row>
    <row r="92" spans="1:45" ht="15" x14ac:dyDescent="0.2">
      <c r="A92" s="29" t="s">
        <v>50</v>
      </c>
      <c r="B92" s="54"/>
      <c r="C92" s="65" t="s">
        <v>224</v>
      </c>
      <c r="D92" s="62">
        <v>116.14800000000014</v>
      </c>
      <c r="F92" s="34">
        <v>9.8944830894470215</v>
      </c>
      <c r="G92" s="35">
        <v>19.224</v>
      </c>
      <c r="H92" s="35">
        <v>174.42</v>
      </c>
      <c r="I92" s="35">
        <v>2.65</v>
      </c>
      <c r="J92" s="35">
        <v>11.055999999999999</v>
      </c>
      <c r="K92" s="35">
        <v>363.464</v>
      </c>
      <c r="L92" s="35">
        <v>19.568999999999999</v>
      </c>
      <c r="M92" s="35">
        <v>1162.694</v>
      </c>
      <c r="N92" s="35">
        <v>765.09799999999996</v>
      </c>
      <c r="O92" s="35">
        <v>2985.37</v>
      </c>
      <c r="P92" s="35">
        <v>75.498999999999995</v>
      </c>
      <c r="Q92" s="35">
        <v>18.765999999999998</v>
      </c>
      <c r="R92" s="35">
        <v>16.084</v>
      </c>
      <c r="S92" s="35">
        <v>21.62</v>
      </c>
      <c r="T92" s="35">
        <v>121.102</v>
      </c>
      <c r="U92" s="35">
        <v>141.71899999999999</v>
      </c>
      <c r="V92" s="35">
        <v>93.986999999999995</v>
      </c>
      <c r="W92" s="35">
        <v>91.438000000000002</v>
      </c>
      <c r="X92" s="35">
        <v>65.222999999999999</v>
      </c>
      <c r="Y92" s="35">
        <v>17.701000000000001</v>
      </c>
      <c r="Z92" s="35">
        <v>1.4490000000000001</v>
      </c>
      <c r="AA92" s="35">
        <v>12.339</v>
      </c>
      <c r="AB92" s="35">
        <v>4.84</v>
      </c>
      <c r="AD92" s="27">
        <f t="shared" si="15"/>
        <v>6.4326368</v>
      </c>
      <c r="AE92" s="27">
        <f t="shared" si="16"/>
        <v>28.784717999999998</v>
      </c>
      <c r="AF92" s="27">
        <f t="shared" si="17"/>
        <v>0.27166000000000001</v>
      </c>
      <c r="AG92" s="27">
        <f t="shared" si="18"/>
        <v>0.31497120000000001</v>
      </c>
      <c r="AH92" s="27">
        <f t="shared" si="19"/>
        <v>2.2453186000000001</v>
      </c>
      <c r="AI92" s="27">
        <f t="shared" si="20"/>
        <v>0.91736859999999987</v>
      </c>
      <c r="AJ92" s="27">
        <f t="shared" si="21"/>
        <v>2.5641699999999998</v>
      </c>
      <c r="AK92" s="27">
        <f t="shared" si="22"/>
        <v>5.3899200000000001E-2</v>
      </c>
      <c r="AL92" s="27">
        <f t="shared" si="23"/>
        <v>52.301948199999991</v>
      </c>
      <c r="AM92" s="27">
        <f t="shared" si="24"/>
        <v>48.352664800000007</v>
      </c>
      <c r="AN92" s="27">
        <f t="shared" si="25"/>
        <v>61.339888000000002</v>
      </c>
      <c r="AO92" s="27">
        <f t="shared" si="26"/>
        <v>302.782645</v>
      </c>
      <c r="AP92" s="27">
        <f t="shared" si="27"/>
        <v>195.56350600000002</v>
      </c>
      <c r="AQ92" s="27">
        <f t="shared" si="28"/>
        <v>134.33626079999999</v>
      </c>
      <c r="AR92" s="27">
        <f t="shared" si="29"/>
        <v>53.3980976</v>
      </c>
      <c r="AS92" s="34">
        <v>9.8944830894470215</v>
      </c>
    </row>
    <row r="93" spans="1:45" ht="15" x14ac:dyDescent="0.2">
      <c r="A93" s="29" t="s">
        <v>51</v>
      </c>
      <c r="B93" s="54"/>
      <c r="C93" s="65" t="s">
        <v>224</v>
      </c>
      <c r="D93" s="62">
        <v>117.30200000000013</v>
      </c>
      <c r="F93" s="34">
        <v>9.3722200393676758</v>
      </c>
      <c r="G93" s="35">
        <v>20.074000000000002</v>
      </c>
      <c r="H93" s="35">
        <v>183.227</v>
      </c>
      <c r="I93" s="35">
        <v>2.6280000000000001</v>
      </c>
      <c r="J93" s="35">
        <v>9.7789999999999999</v>
      </c>
      <c r="K93" s="35">
        <v>358.58600000000001</v>
      </c>
      <c r="L93" s="35">
        <v>15.413</v>
      </c>
      <c r="M93" s="35">
        <v>1143.412</v>
      </c>
      <c r="N93" s="35">
        <v>800.38199999999995</v>
      </c>
      <c r="O93" s="35">
        <v>2948.8359999999998</v>
      </c>
      <c r="P93" s="35">
        <v>76.823999999999998</v>
      </c>
      <c r="Q93" s="35">
        <v>19.495999999999999</v>
      </c>
      <c r="R93" s="35">
        <v>15.551</v>
      </c>
      <c r="S93" s="35">
        <v>19.012</v>
      </c>
      <c r="T93" s="35">
        <v>98.073999999999998</v>
      </c>
      <c r="U93" s="35">
        <v>164.76300000000001</v>
      </c>
      <c r="V93" s="35">
        <v>88.83</v>
      </c>
      <c r="W93" s="35">
        <v>85.998999999999995</v>
      </c>
      <c r="X93" s="35">
        <v>63.302999999999997</v>
      </c>
      <c r="Y93" s="35">
        <v>18.844999999999999</v>
      </c>
      <c r="Z93" s="35">
        <v>1.619</v>
      </c>
      <c r="AA93" s="35">
        <v>11.997</v>
      </c>
      <c r="AB93" s="35">
        <v>4.3109999999999999</v>
      </c>
      <c r="AD93" s="27">
        <f t="shared" si="15"/>
        <v>6.7689818000000006</v>
      </c>
      <c r="AE93" s="27">
        <f t="shared" si="16"/>
        <v>29.911133300000003</v>
      </c>
      <c r="AF93" s="27">
        <f t="shared" si="17"/>
        <v>0.26879120000000001</v>
      </c>
      <c r="AG93" s="27">
        <f t="shared" si="18"/>
        <v>0.31106880000000003</v>
      </c>
      <c r="AH93" s="27">
        <f t="shared" si="19"/>
        <v>2.2086828000000001</v>
      </c>
      <c r="AI93" s="27">
        <f t="shared" si="20"/>
        <v>0.9420674</v>
      </c>
      <c r="AJ93" s="27">
        <f t="shared" si="21"/>
        <v>2.5276360000000002</v>
      </c>
      <c r="AK93" s="27">
        <f t="shared" si="22"/>
        <v>5.49592E-2</v>
      </c>
      <c r="AL93" s="27">
        <f t="shared" si="23"/>
        <v>56.74231919999999</v>
      </c>
      <c r="AM93" s="27">
        <f t="shared" si="24"/>
        <v>45.196132200000001</v>
      </c>
      <c r="AN93" s="27">
        <f t="shared" si="25"/>
        <v>55.856828800000002</v>
      </c>
      <c r="AO93" s="27">
        <f t="shared" si="26"/>
        <v>252.17861499999998</v>
      </c>
      <c r="AP93" s="27">
        <f t="shared" si="27"/>
        <v>213.399562</v>
      </c>
      <c r="AQ93" s="27">
        <f t="shared" si="28"/>
        <v>129.32367840000001</v>
      </c>
      <c r="AR93" s="27">
        <f t="shared" si="29"/>
        <v>55.202871999999999</v>
      </c>
      <c r="AS93" s="34">
        <v>9.3722200393676758</v>
      </c>
    </row>
    <row r="94" spans="1:45" ht="15" x14ac:dyDescent="0.2">
      <c r="A94" s="29" t="s">
        <v>52</v>
      </c>
      <c r="B94" s="54"/>
      <c r="C94" s="65" t="s">
        <v>224</v>
      </c>
      <c r="D94" s="62">
        <v>118.45600000000013</v>
      </c>
      <c r="F94" s="34">
        <v>7.6248085498809814</v>
      </c>
      <c r="G94" s="35">
        <v>18.917999999999999</v>
      </c>
      <c r="H94" s="35">
        <v>180.07</v>
      </c>
      <c r="I94" s="35">
        <v>2.2410000000000001</v>
      </c>
      <c r="J94" s="35">
        <v>11.048999999999999</v>
      </c>
      <c r="K94" s="35">
        <v>361.245</v>
      </c>
      <c r="L94" s="35">
        <v>16.518000000000001</v>
      </c>
      <c r="M94" s="35">
        <v>1144.596</v>
      </c>
      <c r="N94" s="35">
        <v>805.63599999999997</v>
      </c>
      <c r="O94" s="35">
        <v>3004.07</v>
      </c>
      <c r="P94" s="35">
        <v>82.200999999999993</v>
      </c>
      <c r="Q94" s="35">
        <v>19.372</v>
      </c>
      <c r="R94" s="35">
        <v>15.41</v>
      </c>
      <c r="S94" s="35">
        <v>20.37</v>
      </c>
      <c r="T94" s="35">
        <v>115.83499999999999</v>
      </c>
      <c r="U94" s="35">
        <v>71.224999999999994</v>
      </c>
      <c r="V94" s="35">
        <v>50.661000000000001</v>
      </c>
      <c r="W94" s="35">
        <v>52.02</v>
      </c>
      <c r="X94" s="35">
        <v>29.161999999999999</v>
      </c>
      <c r="Y94" s="35">
        <v>13.862</v>
      </c>
      <c r="Z94" s="35">
        <v>1.169</v>
      </c>
      <c r="AA94" s="35">
        <v>6.6909999999999998</v>
      </c>
      <c r="AB94" s="35">
        <v>3.7749999999999999</v>
      </c>
      <c r="AD94" s="27">
        <f t="shared" si="15"/>
        <v>6.3115525999999997</v>
      </c>
      <c r="AE94" s="27">
        <f t="shared" si="16"/>
        <v>29.507353000000002</v>
      </c>
      <c r="AF94" s="27">
        <f t="shared" si="17"/>
        <v>0.2183264</v>
      </c>
      <c r="AG94" s="27">
        <f t="shared" si="18"/>
        <v>0.31319600000000003</v>
      </c>
      <c r="AH94" s="27">
        <f t="shared" si="19"/>
        <v>2.2109323999999999</v>
      </c>
      <c r="AI94" s="27">
        <f t="shared" si="20"/>
        <v>0.94574519999999995</v>
      </c>
      <c r="AJ94" s="27">
        <f t="shared" si="21"/>
        <v>2.5828699999999998</v>
      </c>
      <c r="AK94" s="27">
        <f t="shared" si="22"/>
        <v>5.9260799999999995E-2</v>
      </c>
      <c r="AL94" s="27">
        <f t="shared" si="23"/>
        <v>55.988064400000006</v>
      </c>
      <c r="AM94" s="27">
        <f t="shared" si="24"/>
        <v>44.36110200000001</v>
      </c>
      <c r="AN94" s="27">
        <f t="shared" si="25"/>
        <v>58.711888000000002</v>
      </c>
      <c r="AO94" s="27">
        <f t="shared" si="26"/>
        <v>291.20841249999995</v>
      </c>
      <c r="AP94" s="27">
        <f t="shared" si="27"/>
        <v>141.00115</v>
      </c>
      <c r="AQ94" s="27">
        <f t="shared" si="28"/>
        <v>98.008632000000006</v>
      </c>
      <c r="AR94" s="27">
        <f t="shared" si="29"/>
        <v>47.3416912</v>
      </c>
      <c r="AS94" s="34">
        <v>7.6248085498809814</v>
      </c>
    </row>
    <row r="95" spans="1:45" ht="15" x14ac:dyDescent="0.2">
      <c r="A95" s="29" t="s">
        <v>53</v>
      </c>
      <c r="B95" s="54"/>
      <c r="C95" s="65" t="s">
        <v>224</v>
      </c>
      <c r="D95" s="62">
        <v>119.61000000000013</v>
      </c>
      <c r="F95" s="34">
        <v>2.618377685546875</v>
      </c>
      <c r="G95" s="35">
        <v>19.649000000000001</v>
      </c>
      <c r="H95" s="35">
        <v>175.102</v>
      </c>
      <c r="I95" s="35">
        <v>2.2229999999999999</v>
      </c>
      <c r="J95" s="35">
        <v>6.1369999999999996</v>
      </c>
      <c r="K95" s="35">
        <v>407.327</v>
      </c>
      <c r="L95" s="35">
        <v>18.056000000000001</v>
      </c>
      <c r="M95" s="35">
        <v>1162.1559999999999</v>
      </c>
      <c r="N95" s="35">
        <v>715.80899999999997</v>
      </c>
      <c r="O95" s="35">
        <v>3049.6089999999999</v>
      </c>
      <c r="P95" s="35">
        <v>63.738999999999997</v>
      </c>
      <c r="Q95" s="35">
        <v>19.251999999999999</v>
      </c>
      <c r="R95" s="35">
        <v>12.992000000000001</v>
      </c>
      <c r="S95" s="35">
        <v>15.882</v>
      </c>
      <c r="T95" s="35">
        <v>78.454999999999998</v>
      </c>
      <c r="U95" s="35">
        <v>134.69300000000001</v>
      </c>
      <c r="V95" s="35">
        <v>57.841000000000001</v>
      </c>
      <c r="W95" s="35">
        <v>60.127000000000002</v>
      </c>
      <c r="X95" s="35">
        <v>35.052999999999997</v>
      </c>
      <c r="Y95" s="35">
        <v>13.539</v>
      </c>
      <c r="Z95" s="35">
        <v>1.3640000000000001</v>
      </c>
      <c r="AA95" s="35">
        <v>8.7539999999999996</v>
      </c>
      <c r="AB95" s="35">
        <v>3.1949999999999998</v>
      </c>
      <c r="AD95" s="27">
        <f t="shared" si="15"/>
        <v>6.6008093000000008</v>
      </c>
      <c r="AE95" s="27">
        <f t="shared" si="16"/>
        <v>28.871945800000006</v>
      </c>
      <c r="AF95" s="27">
        <f t="shared" si="17"/>
        <v>0.21597919999999995</v>
      </c>
      <c r="AG95" s="27">
        <f t="shared" si="18"/>
        <v>0.35006160000000003</v>
      </c>
      <c r="AH95" s="27">
        <f t="shared" si="19"/>
        <v>2.2442964000000001</v>
      </c>
      <c r="AI95" s="27">
        <f t="shared" si="20"/>
        <v>0.88286629999999988</v>
      </c>
      <c r="AJ95" s="27">
        <f t="shared" si="21"/>
        <v>2.6284089999999996</v>
      </c>
      <c r="AK95" s="27">
        <f t="shared" si="22"/>
        <v>4.4491200000000002E-2</v>
      </c>
      <c r="AL95" s="27">
        <f t="shared" si="23"/>
        <v>55.258140399999995</v>
      </c>
      <c r="AM95" s="27">
        <f t="shared" si="24"/>
        <v>30.041222400000002</v>
      </c>
      <c r="AN95" s="27">
        <f t="shared" si="25"/>
        <v>49.276316799999989</v>
      </c>
      <c r="AO95" s="27">
        <f t="shared" si="26"/>
        <v>209.06586249999998</v>
      </c>
      <c r="AP95" s="27">
        <f t="shared" si="27"/>
        <v>190.125382</v>
      </c>
      <c r="AQ95" s="27">
        <f t="shared" si="28"/>
        <v>105.48004320000001</v>
      </c>
      <c r="AR95" s="27">
        <f t="shared" si="29"/>
        <v>46.832126399999993</v>
      </c>
      <c r="AS95" s="34">
        <v>2.618377685546875</v>
      </c>
    </row>
    <row r="96" spans="1:45" ht="15" x14ac:dyDescent="0.2">
      <c r="A96" s="29" t="s">
        <v>54</v>
      </c>
      <c r="B96" s="54"/>
      <c r="C96" s="65" t="s">
        <v>224</v>
      </c>
      <c r="D96" s="62">
        <v>120.76400000000012</v>
      </c>
      <c r="F96" s="34">
        <v>4.8531973361968994</v>
      </c>
      <c r="G96" s="35">
        <v>20.260999999999999</v>
      </c>
      <c r="H96" s="35">
        <v>177.99700000000001</v>
      </c>
      <c r="I96" s="35">
        <v>2.4510000000000001</v>
      </c>
      <c r="J96" s="35">
        <v>9.1530000000000005</v>
      </c>
      <c r="K96" s="35">
        <v>433.47899999999998</v>
      </c>
      <c r="L96" s="35">
        <v>22.513000000000002</v>
      </c>
      <c r="M96" s="35">
        <v>1221.3630000000001</v>
      </c>
      <c r="N96" s="35">
        <v>745.06700000000001</v>
      </c>
      <c r="O96" s="35">
        <v>3373.3240000000001</v>
      </c>
      <c r="P96" s="35">
        <v>81.58</v>
      </c>
      <c r="Q96" s="35">
        <v>21.428999999999998</v>
      </c>
      <c r="R96" s="35">
        <v>15.744999999999999</v>
      </c>
      <c r="S96" s="35">
        <v>19.869</v>
      </c>
      <c r="T96" s="35">
        <v>101.072</v>
      </c>
      <c r="U96" s="35">
        <v>137.26</v>
      </c>
      <c r="V96" s="35">
        <v>64.09</v>
      </c>
      <c r="W96" s="35">
        <v>67.295000000000002</v>
      </c>
      <c r="X96" s="35">
        <v>42.506</v>
      </c>
      <c r="Y96" s="35">
        <v>16.111999999999998</v>
      </c>
      <c r="Z96" s="35">
        <v>1.627</v>
      </c>
      <c r="AA96" s="35">
        <v>10.529</v>
      </c>
      <c r="AB96" s="35">
        <v>3.4249999999999998</v>
      </c>
      <c r="AD96" s="27">
        <f t="shared" si="15"/>
        <v>6.8429776999999996</v>
      </c>
      <c r="AE96" s="27">
        <f t="shared" si="16"/>
        <v>29.242216300000003</v>
      </c>
      <c r="AF96" s="27">
        <f t="shared" si="17"/>
        <v>0.24571039999999997</v>
      </c>
      <c r="AG96" s="27">
        <f t="shared" si="18"/>
        <v>0.37098320000000001</v>
      </c>
      <c r="AH96" s="27">
        <f t="shared" si="19"/>
        <v>2.3567897000000002</v>
      </c>
      <c r="AI96" s="27">
        <f t="shared" si="20"/>
        <v>0.90334690000000006</v>
      </c>
      <c r="AJ96" s="27">
        <f t="shared" si="21"/>
        <v>2.9521240000000004</v>
      </c>
      <c r="AK96" s="27">
        <f t="shared" si="22"/>
        <v>5.8764000000000004E-2</v>
      </c>
      <c r="AL96" s="27">
        <f t="shared" si="23"/>
        <v>68.500178299999988</v>
      </c>
      <c r="AM96" s="27">
        <f t="shared" si="24"/>
        <v>46.345038999999993</v>
      </c>
      <c r="AN96" s="27">
        <f t="shared" si="25"/>
        <v>57.658585599999995</v>
      </c>
      <c r="AO96" s="27">
        <f t="shared" si="26"/>
        <v>258.76671999999996</v>
      </c>
      <c r="AP96" s="27">
        <f t="shared" si="27"/>
        <v>192.11223999999999</v>
      </c>
      <c r="AQ96" s="27">
        <f t="shared" si="28"/>
        <v>112.086072</v>
      </c>
      <c r="AR96" s="27">
        <f t="shared" si="29"/>
        <v>50.891291199999998</v>
      </c>
      <c r="AS96" s="34">
        <v>4.8531973361968994</v>
      </c>
    </row>
    <row r="97" spans="1:45" ht="15" x14ac:dyDescent="0.2">
      <c r="A97" s="29" t="s">
        <v>55</v>
      </c>
      <c r="B97" s="54"/>
      <c r="C97" s="65" t="s">
        <v>224</v>
      </c>
      <c r="D97" s="62">
        <v>121.91800000000012</v>
      </c>
      <c r="F97" s="34">
        <v>5.5028491020202637</v>
      </c>
      <c r="G97" s="35">
        <v>21.108000000000001</v>
      </c>
      <c r="H97" s="35">
        <v>174.721</v>
      </c>
      <c r="I97" s="35">
        <v>2.2690000000000001</v>
      </c>
      <c r="J97" s="35">
        <v>6.2850000000000001</v>
      </c>
      <c r="K97" s="35">
        <v>463.13099999999997</v>
      </c>
      <c r="L97" s="35">
        <v>19.774999999999999</v>
      </c>
      <c r="M97" s="35">
        <v>1279.6990000000001</v>
      </c>
      <c r="N97" s="35">
        <v>581.41300000000001</v>
      </c>
      <c r="O97" s="35">
        <v>3518.8409999999999</v>
      </c>
      <c r="P97" s="35">
        <v>76.227000000000004</v>
      </c>
      <c r="Q97" s="35">
        <v>21.908000000000001</v>
      </c>
      <c r="R97" s="35">
        <v>15.340999999999999</v>
      </c>
      <c r="S97" s="35">
        <v>15.446999999999999</v>
      </c>
      <c r="T97" s="35">
        <v>82.733999999999995</v>
      </c>
      <c r="U97" s="35">
        <v>204.67599999999999</v>
      </c>
      <c r="V97" s="35">
        <v>78.078999999999994</v>
      </c>
      <c r="W97" s="35">
        <v>80.396000000000001</v>
      </c>
      <c r="X97" s="35">
        <v>54.518999999999998</v>
      </c>
      <c r="Y97" s="35">
        <v>15.843999999999999</v>
      </c>
      <c r="Z97" s="35">
        <v>1.6439999999999999</v>
      </c>
      <c r="AA97" s="35">
        <v>11.837</v>
      </c>
      <c r="AB97" s="35">
        <v>4.3049999999999997</v>
      </c>
      <c r="AD97" s="27">
        <f t="shared" si="15"/>
        <v>7.1781356000000001</v>
      </c>
      <c r="AE97" s="27">
        <f t="shared" si="16"/>
        <v>28.823215900000001</v>
      </c>
      <c r="AF97" s="27">
        <f t="shared" si="17"/>
        <v>0.22197759999999997</v>
      </c>
      <c r="AG97" s="27">
        <f t="shared" si="18"/>
        <v>0.39470479999999997</v>
      </c>
      <c r="AH97" s="27">
        <f t="shared" si="19"/>
        <v>2.4676281000000002</v>
      </c>
      <c r="AI97" s="27">
        <f t="shared" si="20"/>
        <v>0.78878910000000002</v>
      </c>
      <c r="AJ97" s="27">
        <f t="shared" si="21"/>
        <v>3.0976410000000003</v>
      </c>
      <c r="AK97" s="27">
        <f t="shared" si="22"/>
        <v>5.4481600000000005E-2</v>
      </c>
      <c r="AL97" s="27">
        <f t="shared" si="23"/>
        <v>71.413791599999996</v>
      </c>
      <c r="AM97" s="27">
        <f t="shared" si="24"/>
        <v>43.9524702</v>
      </c>
      <c r="AN97" s="27">
        <f t="shared" si="25"/>
        <v>48.361772799999997</v>
      </c>
      <c r="AO97" s="27">
        <f t="shared" si="26"/>
        <v>218.46896499999997</v>
      </c>
      <c r="AP97" s="27">
        <f t="shared" si="27"/>
        <v>244.29222399999998</v>
      </c>
      <c r="AQ97" s="27">
        <f t="shared" si="28"/>
        <v>124.15995359999999</v>
      </c>
      <c r="AR97" s="27">
        <f t="shared" si="29"/>
        <v>50.468494399999997</v>
      </c>
      <c r="AS97" s="34">
        <v>5.5028491020202637</v>
      </c>
    </row>
    <row r="98" spans="1:45" ht="15" x14ac:dyDescent="0.2">
      <c r="A98" s="29" t="s">
        <v>56</v>
      </c>
      <c r="B98" s="54"/>
      <c r="C98" s="65" t="s">
        <v>224</v>
      </c>
      <c r="D98" s="62">
        <v>123.07200000000012</v>
      </c>
      <c r="F98" s="34">
        <v>5.1644444465637207</v>
      </c>
      <c r="G98" s="35">
        <v>18.643999999999998</v>
      </c>
      <c r="H98" s="35">
        <v>181.06</v>
      </c>
      <c r="I98" s="35">
        <v>2.4009999999999998</v>
      </c>
      <c r="J98" s="35">
        <v>8.8689999999999998</v>
      </c>
      <c r="K98" s="35">
        <v>369.98399999999998</v>
      </c>
      <c r="L98" s="35">
        <v>17.556999999999999</v>
      </c>
      <c r="M98" s="35">
        <v>1123.579</v>
      </c>
      <c r="N98" s="35">
        <v>696.49800000000005</v>
      </c>
      <c r="O98" s="35">
        <v>2955.2179999999998</v>
      </c>
      <c r="P98" s="35">
        <v>69.415999999999997</v>
      </c>
      <c r="Q98" s="35">
        <v>19.242000000000001</v>
      </c>
      <c r="R98" s="35">
        <v>14.494</v>
      </c>
      <c r="S98" s="35">
        <v>16.37</v>
      </c>
      <c r="T98" s="35">
        <v>94.960999999999999</v>
      </c>
      <c r="U98" s="35">
        <v>183.09299999999999</v>
      </c>
      <c r="V98" s="35">
        <v>88.801000000000002</v>
      </c>
      <c r="W98" s="35">
        <v>84.198999999999998</v>
      </c>
      <c r="X98" s="35">
        <v>63.927</v>
      </c>
      <c r="Y98" s="35">
        <v>16.462</v>
      </c>
      <c r="Z98" s="35">
        <v>1.4390000000000001</v>
      </c>
      <c r="AA98" s="35">
        <v>13.632</v>
      </c>
      <c r="AB98" s="35">
        <v>3.823</v>
      </c>
      <c r="AD98" s="27">
        <f t="shared" si="15"/>
        <v>6.2031307999999994</v>
      </c>
      <c r="AE98" s="27">
        <f t="shared" si="16"/>
        <v>29.633974000000002</v>
      </c>
      <c r="AF98" s="27">
        <f t="shared" si="17"/>
        <v>0.23919039999999994</v>
      </c>
      <c r="AG98" s="27">
        <f t="shared" si="18"/>
        <v>0.32018720000000001</v>
      </c>
      <c r="AH98" s="27">
        <f t="shared" si="19"/>
        <v>2.1710001000000001</v>
      </c>
      <c r="AI98" s="27">
        <f t="shared" si="20"/>
        <v>0.86934860000000003</v>
      </c>
      <c r="AJ98" s="27">
        <f t="shared" si="21"/>
        <v>2.5340179999999997</v>
      </c>
      <c r="AK98" s="27">
        <f t="shared" si="22"/>
        <v>4.9032800000000001E-2</v>
      </c>
      <c r="AL98" s="27">
        <f t="shared" si="23"/>
        <v>55.197313400000006</v>
      </c>
      <c r="AM98" s="27">
        <f t="shared" si="24"/>
        <v>38.936366800000009</v>
      </c>
      <c r="AN98" s="27">
        <f t="shared" si="25"/>
        <v>50.302288000000004</v>
      </c>
      <c r="AO98" s="27">
        <f t="shared" si="26"/>
        <v>245.33779749999997</v>
      </c>
      <c r="AP98" s="27">
        <f t="shared" si="27"/>
        <v>227.58698199999998</v>
      </c>
      <c r="AQ98" s="27">
        <f t="shared" si="28"/>
        <v>127.6647984</v>
      </c>
      <c r="AR98" s="27">
        <f t="shared" si="29"/>
        <v>51.443451199999998</v>
      </c>
      <c r="AS98" s="34">
        <v>5.1644444465637207</v>
      </c>
    </row>
    <row r="99" spans="1:45" ht="15" x14ac:dyDescent="0.2">
      <c r="A99" s="29" t="s">
        <v>57</v>
      </c>
      <c r="B99" s="54"/>
      <c r="C99" s="65" t="s">
        <v>224</v>
      </c>
      <c r="D99" s="62">
        <v>124.22600000000011</v>
      </c>
      <c r="F99" s="34">
        <v>6.1179690361022949</v>
      </c>
      <c r="G99" s="35">
        <v>17.946000000000002</v>
      </c>
      <c r="H99" s="35">
        <v>165.041</v>
      </c>
      <c r="I99" s="35">
        <v>2.7010000000000001</v>
      </c>
      <c r="J99" s="35">
        <v>13.177</v>
      </c>
      <c r="K99" s="35">
        <v>398.53</v>
      </c>
      <c r="L99" s="35">
        <v>21.742000000000001</v>
      </c>
      <c r="M99" s="35">
        <v>1131.8430000000001</v>
      </c>
      <c r="N99" s="35">
        <v>821.82500000000005</v>
      </c>
      <c r="O99" s="35">
        <v>3376.5610000000001</v>
      </c>
      <c r="P99" s="35">
        <v>92.052000000000007</v>
      </c>
      <c r="Q99" s="35">
        <v>19.748999999999999</v>
      </c>
      <c r="R99" s="35">
        <v>15.117000000000001</v>
      </c>
      <c r="S99" s="35">
        <v>20.469000000000001</v>
      </c>
      <c r="T99" s="35">
        <v>114.24</v>
      </c>
      <c r="U99" s="35">
        <v>116.753</v>
      </c>
      <c r="V99" s="35">
        <v>59.798999999999999</v>
      </c>
      <c r="W99" s="35">
        <v>57.789000000000001</v>
      </c>
      <c r="X99" s="35">
        <v>38.746000000000002</v>
      </c>
      <c r="Y99" s="35">
        <v>15.865</v>
      </c>
      <c r="Z99" s="35">
        <v>1.7010000000000001</v>
      </c>
      <c r="AA99" s="35">
        <v>8.0410000000000004</v>
      </c>
      <c r="AB99" s="35">
        <v>3.7949999999999999</v>
      </c>
      <c r="AD99" s="27">
        <f t="shared" si="15"/>
        <v>5.9269322000000004</v>
      </c>
      <c r="AE99" s="27">
        <f t="shared" si="16"/>
        <v>27.585143899999998</v>
      </c>
      <c r="AF99" s="27">
        <f t="shared" si="17"/>
        <v>0.27831039999999996</v>
      </c>
      <c r="AG99" s="27">
        <f t="shared" si="18"/>
        <v>0.343024</v>
      </c>
      <c r="AH99" s="27">
        <f t="shared" si="19"/>
        <v>2.1867017</v>
      </c>
      <c r="AI99" s="27">
        <f t="shared" si="20"/>
        <v>0.95707750000000003</v>
      </c>
      <c r="AJ99" s="27">
        <f t="shared" si="21"/>
        <v>2.9553609999999999</v>
      </c>
      <c r="AK99" s="27">
        <f t="shared" si="22"/>
        <v>6.714160000000001E-2</v>
      </c>
      <c r="AL99" s="27">
        <f t="shared" si="23"/>
        <v>58.281242299999995</v>
      </c>
      <c r="AM99" s="27">
        <f t="shared" si="24"/>
        <v>42.625897400000007</v>
      </c>
      <c r="AN99" s="27">
        <f t="shared" si="25"/>
        <v>58.920025600000002</v>
      </c>
      <c r="AO99" s="27">
        <f t="shared" si="26"/>
        <v>287.70339999999999</v>
      </c>
      <c r="AP99" s="27">
        <f t="shared" si="27"/>
        <v>176.239822</v>
      </c>
      <c r="AQ99" s="27">
        <f t="shared" si="28"/>
        <v>103.3253424</v>
      </c>
      <c r="AR99" s="27">
        <f t="shared" si="29"/>
        <v>50.501623999999993</v>
      </c>
      <c r="AS99" s="34">
        <v>6.1179690361022949</v>
      </c>
    </row>
    <row r="100" spans="1:45" ht="15" x14ac:dyDescent="0.2">
      <c r="A100" s="29" t="s">
        <v>58</v>
      </c>
      <c r="B100" s="54"/>
      <c r="C100" s="65" t="s">
        <v>224</v>
      </c>
      <c r="D100" s="62">
        <v>125.38000000000011</v>
      </c>
      <c r="F100" s="34">
        <v>6.0713598728179932</v>
      </c>
      <c r="G100" s="35">
        <v>19.013999999999999</v>
      </c>
      <c r="H100" s="35">
        <v>179.024</v>
      </c>
      <c r="I100" s="35">
        <v>2.6</v>
      </c>
      <c r="J100" s="35">
        <v>9.9369999999999994</v>
      </c>
      <c r="K100" s="35">
        <v>401.33800000000002</v>
      </c>
      <c r="L100" s="35">
        <v>20.434999999999999</v>
      </c>
      <c r="M100" s="35">
        <v>1168.473</v>
      </c>
      <c r="N100" s="35">
        <v>776.68499999999995</v>
      </c>
      <c r="O100" s="35">
        <v>3235.2190000000001</v>
      </c>
      <c r="P100" s="35">
        <v>79.462000000000003</v>
      </c>
      <c r="Q100" s="35">
        <v>18.908000000000001</v>
      </c>
      <c r="R100" s="35">
        <v>16.18</v>
      </c>
      <c r="S100" s="35">
        <v>20.684000000000001</v>
      </c>
      <c r="T100" s="35">
        <v>110.93300000000001</v>
      </c>
      <c r="U100" s="35">
        <v>172.958</v>
      </c>
      <c r="V100" s="35">
        <v>78.177999999999997</v>
      </c>
      <c r="W100" s="35">
        <v>75.617999999999995</v>
      </c>
      <c r="X100" s="35">
        <v>52.601999999999997</v>
      </c>
      <c r="Y100" s="35">
        <v>20.266999999999999</v>
      </c>
      <c r="Z100" s="35">
        <v>1.857</v>
      </c>
      <c r="AA100" s="35">
        <v>12.612</v>
      </c>
      <c r="AB100" s="35">
        <v>3.9670000000000001</v>
      </c>
      <c r="AD100" s="27">
        <f t="shared" si="15"/>
        <v>6.3495397999999996</v>
      </c>
      <c r="AE100" s="27">
        <f t="shared" si="16"/>
        <v>29.373569600000003</v>
      </c>
      <c r="AF100" s="27">
        <f t="shared" si="17"/>
        <v>0.26514000000000004</v>
      </c>
      <c r="AG100" s="27">
        <f t="shared" si="18"/>
        <v>0.34527040000000003</v>
      </c>
      <c r="AH100" s="27">
        <f t="shared" si="19"/>
        <v>2.2562986999999999</v>
      </c>
      <c r="AI100" s="27">
        <f t="shared" si="20"/>
        <v>0.92547950000000001</v>
      </c>
      <c r="AJ100" s="27">
        <f t="shared" si="21"/>
        <v>2.814019</v>
      </c>
      <c r="AK100" s="27">
        <f t="shared" si="22"/>
        <v>5.7069600000000005E-2</v>
      </c>
      <c r="AL100" s="27">
        <f t="shared" si="23"/>
        <v>53.165691600000009</v>
      </c>
      <c r="AM100" s="27">
        <f t="shared" si="24"/>
        <v>48.921196000000002</v>
      </c>
      <c r="AN100" s="27">
        <f t="shared" si="25"/>
        <v>59.372041600000003</v>
      </c>
      <c r="AO100" s="27">
        <f t="shared" si="26"/>
        <v>280.43626749999999</v>
      </c>
      <c r="AP100" s="27">
        <f t="shared" si="27"/>
        <v>219.74249200000003</v>
      </c>
      <c r="AQ100" s="27">
        <f t="shared" si="28"/>
        <v>119.75654879999999</v>
      </c>
      <c r="AR100" s="27">
        <f t="shared" si="29"/>
        <v>57.446219199999994</v>
      </c>
      <c r="AS100" s="34">
        <v>6.0713598728179932</v>
      </c>
    </row>
    <row r="101" spans="1:45" ht="15" x14ac:dyDescent="0.2">
      <c r="A101" s="29" t="s">
        <v>59</v>
      </c>
      <c r="B101" s="54"/>
      <c r="C101" s="65" t="s">
        <v>224</v>
      </c>
      <c r="D101" s="62">
        <v>126.53400000000011</v>
      </c>
      <c r="F101" s="34">
        <v>7.6605038642883301</v>
      </c>
      <c r="G101" s="35">
        <v>19.771000000000001</v>
      </c>
      <c r="H101" s="35">
        <v>173.76499999999999</v>
      </c>
      <c r="I101" s="35">
        <v>2.516</v>
      </c>
      <c r="J101" s="35">
        <v>9.9410000000000007</v>
      </c>
      <c r="K101" s="35">
        <v>382.84399999999999</v>
      </c>
      <c r="L101" s="35">
        <v>18.974</v>
      </c>
      <c r="M101" s="35">
        <v>1134.8309999999999</v>
      </c>
      <c r="N101" s="35">
        <v>789.83399999999995</v>
      </c>
      <c r="O101" s="35">
        <v>3213.7449999999999</v>
      </c>
      <c r="P101" s="35">
        <v>78.572000000000003</v>
      </c>
      <c r="Q101" s="35">
        <v>20.620999999999999</v>
      </c>
      <c r="R101" s="35">
        <v>14.821999999999999</v>
      </c>
      <c r="S101" s="35">
        <v>20.093</v>
      </c>
      <c r="T101" s="35">
        <v>111.749</v>
      </c>
      <c r="U101" s="35">
        <v>176.93299999999999</v>
      </c>
      <c r="V101" s="35">
        <v>82.816000000000003</v>
      </c>
      <c r="W101" s="35">
        <v>78.400000000000006</v>
      </c>
      <c r="X101" s="35">
        <v>58.877000000000002</v>
      </c>
      <c r="Y101" s="35">
        <v>18.661999999999999</v>
      </c>
      <c r="Z101" s="35">
        <v>1.7270000000000001</v>
      </c>
      <c r="AA101" s="35">
        <v>13.071</v>
      </c>
      <c r="AB101" s="35">
        <v>3.3660000000000001</v>
      </c>
      <c r="AD101" s="27">
        <f t="shared" si="15"/>
        <v>6.6490847000000004</v>
      </c>
      <c r="AE101" s="27">
        <f t="shared" si="16"/>
        <v>28.700943500000001</v>
      </c>
      <c r="AF101" s="27">
        <f t="shared" si="17"/>
        <v>0.25418639999999992</v>
      </c>
      <c r="AG101" s="27">
        <f t="shared" si="18"/>
        <v>0.33047520000000002</v>
      </c>
      <c r="AH101" s="27">
        <f t="shared" si="19"/>
        <v>2.1923789</v>
      </c>
      <c r="AI101" s="27">
        <f t="shared" si="20"/>
        <v>0.93468379999999995</v>
      </c>
      <c r="AJ101" s="27">
        <f t="shared" si="21"/>
        <v>2.7925449999999996</v>
      </c>
      <c r="AK101" s="27">
        <f t="shared" si="22"/>
        <v>5.6357600000000001E-2</v>
      </c>
      <c r="AL101" s="27">
        <f t="shared" si="23"/>
        <v>63.585356699999998</v>
      </c>
      <c r="AM101" s="27">
        <f t="shared" si="24"/>
        <v>40.878848400000003</v>
      </c>
      <c r="AN101" s="27">
        <f t="shared" si="25"/>
        <v>58.129523199999994</v>
      </c>
      <c r="AO101" s="27">
        <f t="shared" si="26"/>
        <v>282.22942749999993</v>
      </c>
      <c r="AP101" s="27">
        <f t="shared" si="27"/>
        <v>222.819142</v>
      </c>
      <c r="AQ101" s="27">
        <f t="shared" si="28"/>
        <v>122.32043999999999</v>
      </c>
      <c r="AR101" s="27">
        <f t="shared" si="29"/>
        <v>54.914171199999998</v>
      </c>
      <c r="AS101" s="34">
        <v>7.6605038642883301</v>
      </c>
    </row>
    <row r="102" spans="1:45" ht="15" x14ac:dyDescent="0.2">
      <c r="A102" s="29" t="s">
        <v>60</v>
      </c>
      <c r="B102" s="54"/>
      <c r="C102" s="65" t="s">
        <v>224</v>
      </c>
      <c r="D102" s="62">
        <v>127.6880000000001</v>
      </c>
      <c r="F102" s="34">
        <v>14.209859848022461</v>
      </c>
      <c r="G102" s="35">
        <v>17.277999999999999</v>
      </c>
      <c r="H102" s="35">
        <v>155.26400000000001</v>
      </c>
      <c r="I102" s="35">
        <v>2.891</v>
      </c>
      <c r="J102" s="35">
        <v>11.867000000000001</v>
      </c>
      <c r="K102" s="35">
        <v>375.05200000000002</v>
      </c>
      <c r="L102" s="35">
        <v>19.638000000000002</v>
      </c>
      <c r="M102" s="35">
        <v>1097.6780000000001</v>
      </c>
      <c r="N102" s="35">
        <v>906.78899999999999</v>
      </c>
      <c r="O102" s="35">
        <v>3331.04</v>
      </c>
      <c r="P102" s="35">
        <v>99.724000000000004</v>
      </c>
      <c r="Q102" s="35">
        <v>20.802</v>
      </c>
      <c r="R102" s="35">
        <v>18.867000000000001</v>
      </c>
      <c r="S102" s="35">
        <v>25.164000000000001</v>
      </c>
      <c r="T102" s="35">
        <v>123.93899999999999</v>
      </c>
      <c r="U102" s="35">
        <v>104.256</v>
      </c>
      <c r="V102" s="35">
        <v>60.36</v>
      </c>
      <c r="W102" s="35">
        <v>59.735999999999997</v>
      </c>
      <c r="X102" s="35">
        <v>39.770000000000003</v>
      </c>
      <c r="Y102" s="35">
        <v>15.183999999999999</v>
      </c>
      <c r="Z102" s="35">
        <v>1.4770000000000001</v>
      </c>
      <c r="AA102" s="35">
        <v>8.8770000000000007</v>
      </c>
      <c r="AB102" s="35">
        <v>3.657</v>
      </c>
      <c r="AD102" s="27">
        <f t="shared" si="15"/>
        <v>5.6626045999999999</v>
      </c>
      <c r="AE102" s="27">
        <f t="shared" si="16"/>
        <v>26.334665600000001</v>
      </c>
      <c r="AF102" s="27">
        <f t="shared" si="17"/>
        <v>0.30308639999999998</v>
      </c>
      <c r="AG102" s="27">
        <f t="shared" si="18"/>
        <v>0.32424160000000002</v>
      </c>
      <c r="AH102" s="27">
        <f t="shared" si="19"/>
        <v>2.1217882000000001</v>
      </c>
      <c r="AI102" s="27">
        <f t="shared" si="20"/>
        <v>1.0165522999999999</v>
      </c>
      <c r="AJ102" s="27">
        <f t="shared" si="21"/>
        <v>2.90984</v>
      </c>
      <c r="AK102" s="27">
        <f t="shared" si="22"/>
        <v>7.3279200000000003E-2</v>
      </c>
      <c r="AL102" s="27">
        <f t="shared" si="23"/>
        <v>64.686325399999987</v>
      </c>
      <c r="AM102" s="27">
        <f t="shared" si="24"/>
        <v>64.834147400000006</v>
      </c>
      <c r="AN102" s="27">
        <f t="shared" si="25"/>
        <v>68.790793600000001</v>
      </c>
      <c r="AO102" s="27">
        <f t="shared" si="26"/>
        <v>309.01695249999995</v>
      </c>
      <c r="AP102" s="27">
        <f t="shared" si="27"/>
        <v>166.56714400000001</v>
      </c>
      <c r="AQ102" s="27">
        <f t="shared" si="28"/>
        <v>105.11969759999999</v>
      </c>
      <c r="AR102" s="27">
        <f t="shared" si="29"/>
        <v>49.427278399999992</v>
      </c>
      <c r="AS102" s="34">
        <v>14.209859848022461</v>
      </c>
    </row>
    <row r="103" spans="1:45" ht="15" x14ac:dyDescent="0.2">
      <c r="A103" s="29" t="s">
        <v>61</v>
      </c>
      <c r="B103" s="54"/>
      <c r="C103" s="65" t="s">
        <v>224</v>
      </c>
      <c r="D103" s="62">
        <v>128.8420000000001</v>
      </c>
      <c r="F103" s="34">
        <v>15.376678943634033</v>
      </c>
      <c r="G103" s="35">
        <v>17.646999999999998</v>
      </c>
      <c r="H103" s="35">
        <v>165.89</v>
      </c>
      <c r="I103" s="35">
        <v>2.5089999999999999</v>
      </c>
      <c r="J103" s="35">
        <v>11.936</v>
      </c>
      <c r="K103" s="35">
        <v>385.16399999999999</v>
      </c>
      <c r="L103" s="35">
        <v>21.045999999999999</v>
      </c>
      <c r="M103" s="35">
        <v>1082.354</v>
      </c>
      <c r="N103" s="35">
        <v>930.77499999999998</v>
      </c>
      <c r="O103" s="35">
        <v>3288.2860000000001</v>
      </c>
      <c r="P103" s="35">
        <v>101.589</v>
      </c>
      <c r="Q103" s="35">
        <v>19.106999999999999</v>
      </c>
      <c r="R103" s="35">
        <v>16.870999999999999</v>
      </c>
      <c r="S103" s="35">
        <v>21.131</v>
      </c>
      <c r="T103" s="35">
        <v>125.699</v>
      </c>
      <c r="U103" s="35">
        <v>84.817999999999998</v>
      </c>
      <c r="V103" s="35">
        <v>46.96</v>
      </c>
      <c r="W103" s="35">
        <v>45.026000000000003</v>
      </c>
      <c r="X103" s="35">
        <v>29.536000000000001</v>
      </c>
      <c r="Y103" s="35">
        <v>13.193</v>
      </c>
      <c r="Z103" s="35">
        <v>1.3440000000000001</v>
      </c>
      <c r="AA103" s="35">
        <v>6.157</v>
      </c>
      <c r="AB103" s="35">
        <v>3.4239999999999999</v>
      </c>
      <c r="AD103" s="27">
        <f t="shared" si="15"/>
        <v>5.8086178999999998</v>
      </c>
      <c r="AE103" s="27">
        <f t="shared" si="16"/>
        <v>27.693731</v>
      </c>
      <c r="AF103" s="27">
        <f t="shared" si="17"/>
        <v>0.25327359999999999</v>
      </c>
      <c r="AG103" s="27">
        <f t="shared" si="18"/>
        <v>0.33233119999999999</v>
      </c>
      <c r="AH103" s="27">
        <f t="shared" si="19"/>
        <v>2.0926726000000002</v>
      </c>
      <c r="AI103" s="27">
        <f t="shared" si="20"/>
        <v>1.0333425000000001</v>
      </c>
      <c r="AJ103" s="27">
        <f t="shared" si="21"/>
        <v>2.8670860000000005</v>
      </c>
      <c r="AK103" s="27">
        <f t="shared" si="22"/>
        <v>7.4771199999999996E-2</v>
      </c>
      <c r="AL103" s="27">
        <f t="shared" si="23"/>
        <v>54.376148899999997</v>
      </c>
      <c r="AM103" s="27">
        <f t="shared" si="24"/>
        <v>53.013436199999994</v>
      </c>
      <c r="AN103" s="27">
        <f t="shared" si="25"/>
        <v>60.311814400000003</v>
      </c>
      <c r="AO103" s="27">
        <f t="shared" si="26"/>
        <v>312.88455249999998</v>
      </c>
      <c r="AP103" s="27">
        <f t="shared" si="27"/>
        <v>151.522132</v>
      </c>
      <c r="AQ103" s="27">
        <f t="shared" si="28"/>
        <v>91.562961599999994</v>
      </c>
      <c r="AR103" s="27">
        <f t="shared" si="29"/>
        <v>46.286276799999996</v>
      </c>
      <c r="AS103" s="34">
        <v>15.376678943634033</v>
      </c>
    </row>
    <row r="104" spans="1:45" ht="15" x14ac:dyDescent="0.2">
      <c r="A104" s="29" t="s">
        <v>62</v>
      </c>
      <c r="B104" s="54"/>
      <c r="C104" s="65" t="s">
        <v>224</v>
      </c>
      <c r="D104" s="62">
        <v>129.99600000000009</v>
      </c>
      <c r="F104" s="34">
        <v>12.461770057678223</v>
      </c>
      <c r="G104" s="35">
        <v>17.12</v>
      </c>
      <c r="H104" s="35">
        <v>157.804</v>
      </c>
      <c r="I104" s="35">
        <v>3.0739999999999998</v>
      </c>
      <c r="J104" s="35">
        <v>12.625</v>
      </c>
      <c r="K104" s="35">
        <v>396.17599999999999</v>
      </c>
      <c r="L104" s="35">
        <v>20.600999999999999</v>
      </c>
      <c r="M104" s="35">
        <v>1103.0640000000001</v>
      </c>
      <c r="N104" s="35">
        <v>1028.432</v>
      </c>
      <c r="O104" s="35">
        <v>3284.6480000000001</v>
      </c>
      <c r="P104" s="35">
        <v>94.036000000000001</v>
      </c>
      <c r="Q104" s="35">
        <v>18.806999999999999</v>
      </c>
      <c r="R104" s="35">
        <v>14.641</v>
      </c>
      <c r="S104" s="35">
        <v>26.227</v>
      </c>
      <c r="T104" s="35">
        <v>110.968</v>
      </c>
      <c r="U104" s="35">
        <v>86.248999999999995</v>
      </c>
      <c r="V104" s="35">
        <v>43.573</v>
      </c>
      <c r="W104" s="35">
        <v>43.466000000000001</v>
      </c>
      <c r="X104" s="35">
        <v>31.01</v>
      </c>
      <c r="Y104" s="35">
        <v>12.789</v>
      </c>
      <c r="Z104" s="35">
        <v>1.3859999999999999</v>
      </c>
      <c r="AA104" s="35">
        <v>5.0979999999999999</v>
      </c>
      <c r="AB104" s="35">
        <v>3.1890000000000001</v>
      </c>
      <c r="AD104" s="27">
        <f t="shared" si="15"/>
        <v>5.6000840000000007</v>
      </c>
      <c r="AE104" s="27">
        <f t="shared" si="16"/>
        <v>26.659531600000001</v>
      </c>
      <c r="AF104" s="27">
        <f t="shared" si="17"/>
        <v>0.32694959999999995</v>
      </c>
      <c r="AG104" s="27">
        <f t="shared" si="18"/>
        <v>0.34114080000000002</v>
      </c>
      <c r="AH104" s="27">
        <f t="shared" si="19"/>
        <v>2.1320216000000003</v>
      </c>
      <c r="AI104" s="27">
        <f t="shared" si="20"/>
        <v>1.1017024</v>
      </c>
      <c r="AJ104" s="27">
        <f t="shared" si="21"/>
        <v>2.863448</v>
      </c>
      <c r="AK104" s="27">
        <f t="shared" si="22"/>
        <v>6.8728799999999993E-2</v>
      </c>
      <c r="AL104" s="27">
        <f t="shared" si="23"/>
        <v>52.551338899999998</v>
      </c>
      <c r="AM104" s="27">
        <f t="shared" si="24"/>
        <v>39.806930200000004</v>
      </c>
      <c r="AN104" s="27">
        <f t="shared" si="25"/>
        <v>71.025644799999995</v>
      </c>
      <c r="AO104" s="27">
        <f t="shared" si="26"/>
        <v>280.51317999999998</v>
      </c>
      <c r="AP104" s="27">
        <f t="shared" si="27"/>
        <v>152.62972600000001</v>
      </c>
      <c r="AQ104" s="27">
        <f t="shared" si="28"/>
        <v>90.125265600000006</v>
      </c>
      <c r="AR104" s="27">
        <f t="shared" si="29"/>
        <v>45.648926399999993</v>
      </c>
      <c r="AS104" s="34">
        <v>12.461770057678223</v>
      </c>
    </row>
    <row r="105" spans="1:45" ht="15" x14ac:dyDescent="0.2">
      <c r="A105" s="29" t="s">
        <v>63</v>
      </c>
      <c r="B105" s="54"/>
      <c r="C105" s="65" t="s">
        <v>224</v>
      </c>
      <c r="D105" s="62">
        <v>131.15000000000009</v>
      </c>
      <c r="F105" s="34">
        <v>9.6902451515197754</v>
      </c>
      <c r="G105" s="35">
        <v>17.428000000000001</v>
      </c>
      <c r="H105" s="35">
        <v>158.61199999999999</v>
      </c>
      <c r="I105" s="35">
        <v>2.9209999999999998</v>
      </c>
      <c r="J105" s="35">
        <v>11.803000000000001</v>
      </c>
      <c r="K105" s="35">
        <v>378.37799999999999</v>
      </c>
      <c r="L105" s="35">
        <v>19.529</v>
      </c>
      <c r="M105" s="35">
        <v>1110.2239999999999</v>
      </c>
      <c r="N105" s="35">
        <v>825.62300000000005</v>
      </c>
      <c r="O105" s="35">
        <v>3186.4079999999999</v>
      </c>
      <c r="P105" s="35">
        <v>86.838999999999999</v>
      </c>
      <c r="Q105" s="35">
        <v>19.515999999999998</v>
      </c>
      <c r="R105" s="35">
        <v>14.624000000000001</v>
      </c>
      <c r="S105" s="35">
        <v>20.611999999999998</v>
      </c>
      <c r="T105" s="35">
        <v>107.65600000000001</v>
      </c>
      <c r="U105" s="35">
        <v>134.27600000000001</v>
      </c>
      <c r="V105" s="35">
        <v>60.616</v>
      </c>
      <c r="W105" s="35">
        <v>59.518000000000001</v>
      </c>
      <c r="X105" s="35">
        <v>39.959000000000003</v>
      </c>
      <c r="Y105" s="35">
        <v>15.689</v>
      </c>
      <c r="Z105" s="35">
        <v>1.486</v>
      </c>
      <c r="AA105" s="35">
        <v>9.3019999999999996</v>
      </c>
      <c r="AB105" s="35">
        <v>3.5430000000000001</v>
      </c>
      <c r="AD105" s="27">
        <f t="shared" si="15"/>
        <v>5.7219596000000008</v>
      </c>
      <c r="AE105" s="27">
        <f t="shared" si="16"/>
        <v>26.762874799999999</v>
      </c>
      <c r="AF105" s="27">
        <f t="shared" si="17"/>
        <v>0.30699839999999989</v>
      </c>
      <c r="AG105" s="27">
        <f t="shared" si="18"/>
        <v>0.32690239999999998</v>
      </c>
      <c r="AH105" s="27">
        <f t="shared" si="19"/>
        <v>2.1456255999999998</v>
      </c>
      <c r="AI105" s="27">
        <f t="shared" si="20"/>
        <v>0.95973609999999998</v>
      </c>
      <c r="AJ105" s="27">
        <f t="shared" si="21"/>
        <v>2.7652080000000003</v>
      </c>
      <c r="AK105" s="27">
        <f t="shared" si="22"/>
        <v>6.2971199999999991E-2</v>
      </c>
      <c r="AL105" s="27">
        <f t="shared" si="23"/>
        <v>56.863973199999997</v>
      </c>
      <c r="AM105" s="27">
        <f t="shared" si="24"/>
        <v>39.706252800000009</v>
      </c>
      <c r="AN105" s="27">
        <f t="shared" si="25"/>
        <v>59.220668799999999</v>
      </c>
      <c r="AO105" s="27">
        <f t="shared" si="26"/>
        <v>273.23505999999998</v>
      </c>
      <c r="AP105" s="27">
        <f t="shared" si="27"/>
        <v>189.80262400000001</v>
      </c>
      <c r="AQ105" s="27">
        <f t="shared" si="28"/>
        <v>104.9187888</v>
      </c>
      <c r="AR105" s="27">
        <f t="shared" si="29"/>
        <v>50.223966399999995</v>
      </c>
      <c r="AS105" s="34">
        <v>9.6902451515197754</v>
      </c>
    </row>
    <row r="106" spans="1:45" ht="15" x14ac:dyDescent="0.2">
      <c r="A106" s="29" t="s">
        <v>64</v>
      </c>
      <c r="B106" s="54"/>
      <c r="C106" s="65" t="s">
        <v>224</v>
      </c>
      <c r="D106" s="62">
        <v>132.30400000000009</v>
      </c>
      <c r="F106" s="34">
        <v>8.1613311767578125</v>
      </c>
      <c r="G106" s="35">
        <v>17.776</v>
      </c>
      <c r="H106" s="35">
        <v>159.93100000000001</v>
      </c>
      <c r="I106" s="35">
        <v>2.649</v>
      </c>
      <c r="J106" s="35">
        <v>10.853999999999999</v>
      </c>
      <c r="K106" s="35">
        <v>392.70299999999997</v>
      </c>
      <c r="L106" s="35">
        <v>23.302</v>
      </c>
      <c r="M106" s="35">
        <v>1101.6849999999999</v>
      </c>
      <c r="N106" s="35">
        <v>842.45399999999995</v>
      </c>
      <c r="O106" s="35">
        <v>3069.4589999999998</v>
      </c>
      <c r="P106" s="35">
        <v>88.210999999999999</v>
      </c>
      <c r="Q106" s="35">
        <v>17.516999999999999</v>
      </c>
      <c r="R106" s="35">
        <v>14.739000000000001</v>
      </c>
      <c r="S106" s="35">
        <v>17.053000000000001</v>
      </c>
      <c r="T106" s="35">
        <v>89.927999999999997</v>
      </c>
      <c r="U106" s="35">
        <v>45.792000000000002</v>
      </c>
      <c r="V106" s="35">
        <v>27.143999999999998</v>
      </c>
      <c r="W106" s="35">
        <v>27.344000000000001</v>
      </c>
      <c r="X106" s="35">
        <v>15.324999999999999</v>
      </c>
      <c r="Y106" s="35">
        <v>8.0259999999999998</v>
      </c>
      <c r="Z106" s="35">
        <v>0.80700000000000005</v>
      </c>
      <c r="AA106" s="35">
        <v>3.4870000000000001</v>
      </c>
      <c r="AB106" s="35">
        <v>1.645</v>
      </c>
      <c r="AD106" s="27">
        <f t="shared" si="15"/>
        <v>5.8596632</v>
      </c>
      <c r="AE106" s="27">
        <f t="shared" si="16"/>
        <v>26.931574900000001</v>
      </c>
      <c r="AF106" s="27">
        <f t="shared" si="17"/>
        <v>0.27152959999999993</v>
      </c>
      <c r="AG106" s="27">
        <f t="shared" si="18"/>
        <v>0.33836240000000001</v>
      </c>
      <c r="AH106" s="27">
        <f t="shared" si="19"/>
        <v>2.1294014999999997</v>
      </c>
      <c r="AI106" s="27">
        <f t="shared" si="20"/>
        <v>0.97151779999999999</v>
      </c>
      <c r="AJ106" s="27">
        <f t="shared" si="21"/>
        <v>2.6482589999999995</v>
      </c>
      <c r="AK106" s="27">
        <f t="shared" si="22"/>
        <v>6.4068799999999995E-2</v>
      </c>
      <c r="AL106" s="27">
        <f t="shared" si="23"/>
        <v>44.704655899999999</v>
      </c>
      <c r="AM106" s="27">
        <f t="shared" si="24"/>
        <v>40.387305800000014</v>
      </c>
      <c r="AN106" s="27">
        <f t="shared" si="25"/>
        <v>51.738227199999997</v>
      </c>
      <c r="AO106" s="27">
        <f t="shared" si="26"/>
        <v>234.27777999999998</v>
      </c>
      <c r="AP106" s="27">
        <f t="shared" si="27"/>
        <v>121.31600800000001</v>
      </c>
      <c r="AQ106" s="27">
        <f t="shared" si="28"/>
        <v>75.267230400000003</v>
      </c>
      <c r="AR106" s="27">
        <f t="shared" si="29"/>
        <v>38.134817599999998</v>
      </c>
      <c r="AS106" s="34">
        <v>8.1613311767578125</v>
      </c>
    </row>
    <row r="107" spans="1:45" ht="15" x14ac:dyDescent="0.2">
      <c r="A107" s="29" t="s">
        <v>65</v>
      </c>
      <c r="B107" s="54"/>
      <c r="C107" s="65" t="s">
        <v>224</v>
      </c>
      <c r="D107" s="62">
        <v>133.45800000000008</v>
      </c>
      <c r="F107" s="34">
        <v>5.4249649047851563</v>
      </c>
      <c r="G107" s="35">
        <v>22.059000000000001</v>
      </c>
      <c r="H107" s="35">
        <v>170.65799999999999</v>
      </c>
      <c r="I107" s="35">
        <v>3.0569999999999999</v>
      </c>
      <c r="J107" s="35">
        <v>8.6280000000000001</v>
      </c>
      <c r="K107" s="35">
        <v>468.45</v>
      </c>
      <c r="L107" s="35">
        <v>20.782</v>
      </c>
      <c r="M107" s="35">
        <v>1291.547</v>
      </c>
      <c r="N107" s="35">
        <v>775.46600000000001</v>
      </c>
      <c r="O107" s="35">
        <v>3877.627</v>
      </c>
      <c r="P107" s="35">
        <v>86.394999999999996</v>
      </c>
      <c r="Q107" s="35">
        <v>24.084</v>
      </c>
      <c r="R107" s="35">
        <v>15.194000000000001</v>
      </c>
      <c r="S107" s="35">
        <v>21.106999999999999</v>
      </c>
      <c r="T107" s="35">
        <v>115.208</v>
      </c>
      <c r="U107" s="35">
        <v>206.185</v>
      </c>
      <c r="V107" s="35">
        <v>83.626999999999995</v>
      </c>
      <c r="W107" s="35">
        <v>90.442999999999998</v>
      </c>
      <c r="X107" s="35">
        <v>60.59</v>
      </c>
      <c r="Y107" s="35">
        <v>19.925000000000001</v>
      </c>
      <c r="Z107" s="35">
        <v>1.8640000000000001</v>
      </c>
      <c r="AA107" s="35">
        <v>14.981</v>
      </c>
      <c r="AB107" s="35">
        <v>4.4880000000000004</v>
      </c>
      <c r="AD107" s="27">
        <f t="shared" si="15"/>
        <v>7.5544463000000013</v>
      </c>
      <c r="AE107" s="27">
        <f t="shared" si="16"/>
        <v>28.303558199999998</v>
      </c>
      <c r="AF107" s="27">
        <f t="shared" si="17"/>
        <v>0.32473279999999993</v>
      </c>
      <c r="AG107" s="27">
        <f t="shared" si="18"/>
        <v>0.39895999999999998</v>
      </c>
      <c r="AH107" s="27">
        <f t="shared" si="19"/>
        <v>2.4901393000000001</v>
      </c>
      <c r="AI107" s="27">
        <f t="shared" si="20"/>
        <v>0.92462620000000006</v>
      </c>
      <c r="AJ107" s="27">
        <f t="shared" si="21"/>
        <v>3.4564269999999997</v>
      </c>
      <c r="AK107" s="27">
        <f t="shared" si="22"/>
        <v>6.2615999999999991E-2</v>
      </c>
      <c r="AL107" s="27">
        <f t="shared" si="23"/>
        <v>84.649746800000003</v>
      </c>
      <c r="AM107" s="27">
        <f t="shared" si="24"/>
        <v>43.081906800000006</v>
      </c>
      <c r="AN107" s="27">
        <f t="shared" si="25"/>
        <v>60.261356799999987</v>
      </c>
      <c r="AO107" s="27">
        <f t="shared" si="26"/>
        <v>289.83057999999994</v>
      </c>
      <c r="AP107" s="27">
        <f t="shared" si="27"/>
        <v>245.46019000000001</v>
      </c>
      <c r="AQ107" s="27">
        <f t="shared" si="28"/>
        <v>133.4192688</v>
      </c>
      <c r="AR107" s="27">
        <f t="shared" si="29"/>
        <v>56.906679999999994</v>
      </c>
      <c r="AS107" s="34">
        <v>5.4249649047851563</v>
      </c>
    </row>
    <row r="108" spans="1:45" ht="15" x14ac:dyDescent="0.2">
      <c r="A108" s="29" t="s">
        <v>66</v>
      </c>
      <c r="B108" s="54"/>
      <c r="C108" s="65" t="s">
        <v>224</v>
      </c>
      <c r="D108" s="62">
        <v>134.61200000000008</v>
      </c>
      <c r="F108" s="34">
        <v>4.0911331176757812</v>
      </c>
      <c r="G108" s="35">
        <v>21.641999999999999</v>
      </c>
      <c r="H108" s="35">
        <v>166.40299999999999</v>
      </c>
      <c r="I108" s="35">
        <v>3.1549999999999998</v>
      </c>
      <c r="J108" s="35">
        <v>8.2759999999999998</v>
      </c>
      <c r="K108" s="35">
        <v>460.75400000000002</v>
      </c>
      <c r="L108" s="35">
        <v>24.021000000000001</v>
      </c>
      <c r="M108" s="35">
        <v>1284.1030000000001</v>
      </c>
      <c r="N108" s="35">
        <v>782.76700000000005</v>
      </c>
      <c r="O108" s="35">
        <v>3848.8560000000002</v>
      </c>
      <c r="P108" s="35">
        <v>87.135000000000005</v>
      </c>
      <c r="Q108" s="35">
        <v>23.629000000000001</v>
      </c>
      <c r="R108" s="35">
        <v>15.206</v>
      </c>
      <c r="S108" s="35">
        <v>21.535</v>
      </c>
      <c r="T108" s="35">
        <v>112.711</v>
      </c>
      <c r="U108" s="35">
        <v>158.89500000000001</v>
      </c>
      <c r="V108" s="35">
        <v>68.043000000000006</v>
      </c>
      <c r="W108" s="35">
        <v>76.102000000000004</v>
      </c>
      <c r="X108" s="35">
        <v>45.962000000000003</v>
      </c>
      <c r="Y108" s="35">
        <v>17.62</v>
      </c>
      <c r="Z108" s="35">
        <v>1.762</v>
      </c>
      <c r="AA108" s="35">
        <v>10.295</v>
      </c>
      <c r="AB108" s="35">
        <v>3.923</v>
      </c>
      <c r="AD108" s="27">
        <f t="shared" si="15"/>
        <v>7.3894393999999997</v>
      </c>
      <c r="AE108" s="27">
        <f t="shared" si="16"/>
        <v>27.759343700000002</v>
      </c>
      <c r="AF108" s="27">
        <f t="shared" si="17"/>
        <v>0.33751199999999992</v>
      </c>
      <c r="AG108" s="27">
        <f t="shared" si="18"/>
        <v>0.39280320000000002</v>
      </c>
      <c r="AH108" s="27">
        <f t="shared" si="19"/>
        <v>2.4759956999999999</v>
      </c>
      <c r="AI108" s="27">
        <f t="shared" si="20"/>
        <v>0.92973689999999998</v>
      </c>
      <c r="AJ108" s="27">
        <f t="shared" si="21"/>
        <v>3.4276560000000007</v>
      </c>
      <c r="AK108" s="27">
        <f t="shared" si="22"/>
        <v>6.3208E-2</v>
      </c>
      <c r="AL108" s="27">
        <f t="shared" si="23"/>
        <v>81.882118300000002</v>
      </c>
      <c r="AM108" s="27">
        <f t="shared" si="24"/>
        <v>43.152973199999998</v>
      </c>
      <c r="AN108" s="27">
        <f t="shared" si="25"/>
        <v>61.161183999999992</v>
      </c>
      <c r="AO108" s="27">
        <f t="shared" si="26"/>
        <v>284.34342249999997</v>
      </c>
      <c r="AP108" s="27">
        <f t="shared" si="27"/>
        <v>208.85773</v>
      </c>
      <c r="AQ108" s="27">
        <f t="shared" si="28"/>
        <v>120.2026032</v>
      </c>
      <c r="AR108" s="27">
        <f t="shared" si="29"/>
        <v>53.270311999999997</v>
      </c>
      <c r="AS108" s="34">
        <v>4.0911331176757812</v>
      </c>
    </row>
    <row r="109" spans="1:45" ht="15" x14ac:dyDescent="0.2">
      <c r="A109" s="29" t="s">
        <v>67</v>
      </c>
      <c r="B109" s="54"/>
      <c r="C109" s="65" t="s">
        <v>224</v>
      </c>
      <c r="D109" s="62">
        <v>135.76600000000008</v>
      </c>
      <c r="F109" s="34">
        <v>4.1672985553741455</v>
      </c>
      <c r="G109" s="35">
        <v>21.366</v>
      </c>
      <c r="H109" s="35">
        <v>165.029</v>
      </c>
      <c r="I109" s="35">
        <v>2.923</v>
      </c>
      <c r="J109" s="35">
        <v>8.07</v>
      </c>
      <c r="K109" s="35">
        <v>485.505</v>
      </c>
      <c r="L109" s="35">
        <v>25.640999999999998</v>
      </c>
      <c r="M109" s="35">
        <v>1314.854</v>
      </c>
      <c r="N109" s="35">
        <v>773.35599999999999</v>
      </c>
      <c r="O109" s="35">
        <v>3945.8939999999998</v>
      </c>
      <c r="P109" s="35">
        <v>90.87</v>
      </c>
      <c r="Q109" s="35">
        <v>21.808</v>
      </c>
      <c r="R109" s="35">
        <v>15.993</v>
      </c>
      <c r="S109" s="35">
        <v>18.893999999999998</v>
      </c>
      <c r="T109" s="35">
        <v>100.194</v>
      </c>
      <c r="U109" s="35">
        <v>102.226</v>
      </c>
      <c r="V109" s="35">
        <v>48.387</v>
      </c>
      <c r="W109" s="35">
        <v>56.264000000000003</v>
      </c>
      <c r="X109" s="35">
        <v>29.042000000000002</v>
      </c>
      <c r="Y109" s="35">
        <v>14.307</v>
      </c>
      <c r="Z109" s="35">
        <v>1.542</v>
      </c>
      <c r="AA109" s="35">
        <v>8.7569999999999997</v>
      </c>
      <c r="AB109" s="35">
        <v>2.5979999999999999</v>
      </c>
      <c r="AD109" s="27">
        <f t="shared" si="15"/>
        <v>7.2802262000000004</v>
      </c>
      <c r="AE109" s="27">
        <f t="shared" si="16"/>
        <v>27.583609100000004</v>
      </c>
      <c r="AF109" s="27">
        <f t="shared" si="17"/>
        <v>0.30725919999999995</v>
      </c>
      <c r="AG109" s="27">
        <f t="shared" si="18"/>
        <v>0.41260400000000003</v>
      </c>
      <c r="AH109" s="27">
        <f t="shared" si="19"/>
        <v>2.5344226000000001</v>
      </c>
      <c r="AI109" s="27">
        <f t="shared" si="20"/>
        <v>0.92314919999999989</v>
      </c>
      <c r="AJ109" s="27">
        <f t="shared" si="21"/>
        <v>3.5246940000000002</v>
      </c>
      <c r="AK109" s="27">
        <f t="shared" si="22"/>
        <v>6.6196000000000005E-2</v>
      </c>
      <c r="AL109" s="27">
        <f t="shared" si="23"/>
        <v>70.805521599999992</v>
      </c>
      <c r="AM109" s="27">
        <f t="shared" si="24"/>
        <v>47.8137446</v>
      </c>
      <c r="AN109" s="27">
        <f t="shared" si="25"/>
        <v>55.608745599999992</v>
      </c>
      <c r="AO109" s="27">
        <f t="shared" si="26"/>
        <v>256.83731499999999</v>
      </c>
      <c r="AP109" s="27">
        <f t="shared" si="27"/>
        <v>164.995924</v>
      </c>
      <c r="AQ109" s="27">
        <f t="shared" si="28"/>
        <v>101.9199024</v>
      </c>
      <c r="AR109" s="27">
        <f t="shared" si="29"/>
        <v>48.043723200000002</v>
      </c>
      <c r="AS109" s="34">
        <v>4.1672985553741455</v>
      </c>
    </row>
    <row r="110" spans="1:45" ht="15" x14ac:dyDescent="0.2">
      <c r="A110" s="29" t="s">
        <v>68</v>
      </c>
      <c r="B110" s="54"/>
      <c r="C110" s="65" t="s">
        <v>224</v>
      </c>
      <c r="D110" s="62">
        <v>136.92000000000007</v>
      </c>
      <c r="F110" s="34">
        <v>4.1654751300811768</v>
      </c>
      <c r="G110" s="35">
        <v>22.030999999999999</v>
      </c>
      <c r="H110" s="35">
        <v>162.828</v>
      </c>
      <c r="I110" s="35">
        <v>2.9159999999999999</v>
      </c>
      <c r="J110" s="35">
        <v>8.0250000000000004</v>
      </c>
      <c r="K110" s="35">
        <v>493.78300000000002</v>
      </c>
      <c r="L110" s="35">
        <v>21.346</v>
      </c>
      <c r="M110" s="35">
        <v>1336.4829999999999</v>
      </c>
      <c r="N110" s="35">
        <v>784.803</v>
      </c>
      <c r="O110" s="35">
        <v>4036.748</v>
      </c>
      <c r="P110" s="35">
        <v>94.605999999999995</v>
      </c>
      <c r="Q110" s="35">
        <v>24.081</v>
      </c>
      <c r="R110" s="35">
        <v>16.606999999999999</v>
      </c>
      <c r="S110" s="35">
        <v>21.100999999999999</v>
      </c>
      <c r="T110" s="35">
        <v>110.52800000000001</v>
      </c>
      <c r="U110" s="35">
        <v>114.29300000000001</v>
      </c>
      <c r="V110" s="35">
        <v>56.003999999999998</v>
      </c>
      <c r="W110" s="35">
        <v>67.641999999999996</v>
      </c>
      <c r="X110" s="35">
        <v>36.152000000000001</v>
      </c>
      <c r="Y110" s="35">
        <v>16.817</v>
      </c>
      <c r="Z110" s="35">
        <v>1.609</v>
      </c>
      <c r="AA110" s="35">
        <v>8.1910000000000007</v>
      </c>
      <c r="AB110" s="35">
        <v>3.6120000000000001</v>
      </c>
      <c r="AD110" s="27">
        <f t="shared" si="15"/>
        <v>7.5433666999999991</v>
      </c>
      <c r="AE110" s="27">
        <f t="shared" si="16"/>
        <v>27.302101200000003</v>
      </c>
      <c r="AF110" s="27">
        <f t="shared" si="17"/>
        <v>0.30634639999999991</v>
      </c>
      <c r="AG110" s="27">
        <f t="shared" si="18"/>
        <v>0.41922640000000005</v>
      </c>
      <c r="AH110" s="27">
        <f t="shared" si="19"/>
        <v>2.5755176999999998</v>
      </c>
      <c r="AI110" s="27">
        <f t="shared" si="20"/>
        <v>0.93116209999999988</v>
      </c>
      <c r="AJ110" s="27">
        <f t="shared" si="21"/>
        <v>3.6155480000000004</v>
      </c>
      <c r="AK110" s="27">
        <f t="shared" si="22"/>
        <v>6.9184799999999991E-2</v>
      </c>
      <c r="AL110" s="27">
        <f t="shared" si="23"/>
        <v>84.63149869999998</v>
      </c>
      <c r="AM110" s="27">
        <f t="shared" si="24"/>
        <v>51.449975399999992</v>
      </c>
      <c r="AN110" s="27">
        <f t="shared" si="25"/>
        <v>60.248742399999998</v>
      </c>
      <c r="AO110" s="27">
        <f t="shared" si="26"/>
        <v>279.54628000000002</v>
      </c>
      <c r="AP110" s="27">
        <f t="shared" si="27"/>
        <v>174.33578199999999</v>
      </c>
      <c r="AQ110" s="27">
        <f t="shared" si="28"/>
        <v>112.40586719999999</v>
      </c>
      <c r="AR110" s="27">
        <f t="shared" si="29"/>
        <v>52.003499199999993</v>
      </c>
      <c r="AS110" s="34">
        <v>4.1654751300811768</v>
      </c>
    </row>
    <row r="111" spans="1:45" ht="15" x14ac:dyDescent="0.2">
      <c r="A111" s="29" t="s">
        <v>69</v>
      </c>
      <c r="B111" s="54"/>
      <c r="C111" s="65" t="s">
        <v>224</v>
      </c>
      <c r="D111" s="62">
        <v>138.07400000000007</v>
      </c>
      <c r="F111" s="34">
        <v>3.5734014511108398</v>
      </c>
      <c r="G111" s="35">
        <v>17.626999999999999</v>
      </c>
      <c r="H111" s="35">
        <v>157.102</v>
      </c>
      <c r="I111" s="35">
        <v>2.4279999999999999</v>
      </c>
      <c r="J111" s="35">
        <v>6.7549999999999999</v>
      </c>
      <c r="K111" s="35">
        <v>434.95499999999998</v>
      </c>
      <c r="L111" s="35">
        <v>21.634</v>
      </c>
      <c r="M111" s="35">
        <v>1162.3879999999999</v>
      </c>
      <c r="N111" s="35">
        <v>560.36599999999999</v>
      </c>
      <c r="O111" s="35">
        <v>3297.5590000000002</v>
      </c>
      <c r="P111" s="35">
        <v>72.494</v>
      </c>
      <c r="Q111" s="35">
        <v>19.927</v>
      </c>
      <c r="R111" s="35">
        <v>15.473000000000001</v>
      </c>
      <c r="S111" s="35">
        <v>16.945</v>
      </c>
      <c r="T111" s="35">
        <v>86.116</v>
      </c>
      <c r="U111" s="35">
        <v>190.44300000000001</v>
      </c>
      <c r="V111" s="35">
        <v>69.322000000000003</v>
      </c>
      <c r="W111" s="35">
        <v>74.668000000000006</v>
      </c>
      <c r="X111" s="35">
        <v>48.024000000000001</v>
      </c>
      <c r="Y111" s="35">
        <v>14.773999999999999</v>
      </c>
      <c r="Z111" s="35">
        <v>1.4450000000000001</v>
      </c>
      <c r="AA111" s="35">
        <v>11.865</v>
      </c>
      <c r="AB111" s="35">
        <v>3.8559999999999999</v>
      </c>
      <c r="AD111" s="27">
        <f t="shared" si="15"/>
        <v>5.8007039000000002</v>
      </c>
      <c r="AE111" s="27">
        <f t="shared" si="16"/>
        <v>26.5697458</v>
      </c>
      <c r="AF111" s="27">
        <f t="shared" si="17"/>
        <v>0.24271119999999999</v>
      </c>
      <c r="AG111" s="27">
        <f t="shared" si="18"/>
        <v>0.37216399999999999</v>
      </c>
      <c r="AH111" s="27">
        <f t="shared" si="19"/>
        <v>2.2447371999999999</v>
      </c>
      <c r="AI111" s="27">
        <f t="shared" si="20"/>
        <v>0.77405619999999997</v>
      </c>
      <c r="AJ111" s="27">
        <f t="shared" si="21"/>
        <v>2.8763589999999999</v>
      </c>
      <c r="AK111" s="27">
        <f t="shared" si="22"/>
        <v>5.1495200000000005E-2</v>
      </c>
      <c r="AL111" s="27">
        <f t="shared" si="23"/>
        <v>59.363962899999997</v>
      </c>
      <c r="AM111" s="27">
        <f t="shared" si="24"/>
        <v>44.734200600000001</v>
      </c>
      <c r="AN111" s="27">
        <f t="shared" si="25"/>
        <v>51.511167999999998</v>
      </c>
      <c r="AO111" s="27">
        <f t="shared" si="26"/>
        <v>225.90090999999998</v>
      </c>
      <c r="AP111" s="27">
        <f t="shared" si="27"/>
        <v>233.27588200000002</v>
      </c>
      <c r="AQ111" s="27">
        <f t="shared" si="28"/>
        <v>118.8810288</v>
      </c>
      <c r="AR111" s="27">
        <f t="shared" si="29"/>
        <v>48.780462399999998</v>
      </c>
      <c r="AS111" s="34">
        <v>3.5734014511108398</v>
      </c>
    </row>
    <row r="112" spans="1:45" ht="15" x14ac:dyDescent="0.2">
      <c r="A112" s="29" t="s">
        <v>70</v>
      </c>
      <c r="B112" s="54"/>
      <c r="C112" s="65" t="s">
        <v>224</v>
      </c>
      <c r="D112" s="62">
        <v>139.22800000000007</v>
      </c>
      <c r="F112" s="34">
        <v>3.2864048480987549</v>
      </c>
      <c r="G112" s="35">
        <v>20.466999999999999</v>
      </c>
      <c r="H112" s="35">
        <v>179.964</v>
      </c>
      <c r="I112" s="35">
        <v>2.085</v>
      </c>
      <c r="J112" s="35">
        <v>7.226</v>
      </c>
      <c r="K112" s="35">
        <v>449.10500000000002</v>
      </c>
      <c r="L112" s="35">
        <v>21.827999999999999</v>
      </c>
      <c r="M112" s="35">
        <v>1236.279</v>
      </c>
      <c r="N112" s="35">
        <v>583.375</v>
      </c>
      <c r="O112" s="35">
        <v>3395.5819999999999</v>
      </c>
      <c r="P112" s="35">
        <v>72.212999999999994</v>
      </c>
      <c r="Q112" s="35">
        <v>21.8</v>
      </c>
      <c r="R112" s="35">
        <v>15.519</v>
      </c>
      <c r="S112" s="35">
        <v>15.661</v>
      </c>
      <c r="T112" s="35">
        <v>87.352999999999994</v>
      </c>
      <c r="U112" s="35">
        <v>192.60400000000001</v>
      </c>
      <c r="V112" s="35">
        <v>71.266000000000005</v>
      </c>
      <c r="W112" s="35">
        <v>73.025000000000006</v>
      </c>
      <c r="X112" s="35">
        <v>48.997999999999998</v>
      </c>
      <c r="Y112" s="35">
        <v>14.803000000000001</v>
      </c>
      <c r="Z112" s="35">
        <v>1.514</v>
      </c>
      <c r="AA112" s="35">
        <v>11.898999999999999</v>
      </c>
      <c r="AB112" s="35">
        <v>3.8690000000000002</v>
      </c>
      <c r="AD112" s="27">
        <f t="shared" si="15"/>
        <v>6.9244919000000005</v>
      </c>
      <c r="AE112" s="27">
        <f t="shared" si="16"/>
        <v>29.493795600000006</v>
      </c>
      <c r="AF112" s="27">
        <f t="shared" si="17"/>
        <v>0.19798399999999997</v>
      </c>
      <c r="AG112" s="27">
        <f t="shared" si="18"/>
        <v>0.38348400000000005</v>
      </c>
      <c r="AH112" s="27">
        <f t="shared" si="19"/>
        <v>2.3851301</v>
      </c>
      <c r="AI112" s="27">
        <f t="shared" si="20"/>
        <v>0.79016249999999999</v>
      </c>
      <c r="AJ112" s="27">
        <f t="shared" si="21"/>
        <v>2.9743820000000003</v>
      </c>
      <c r="AK112" s="27">
        <f t="shared" si="22"/>
        <v>5.1270400000000001E-2</v>
      </c>
      <c r="AL112" s="27">
        <f t="shared" si="23"/>
        <v>70.756859999999989</v>
      </c>
      <c r="AM112" s="27">
        <f t="shared" si="24"/>
        <v>45.006621799999998</v>
      </c>
      <c r="AN112" s="27">
        <f t="shared" si="25"/>
        <v>48.811686399999999</v>
      </c>
      <c r="AO112" s="27">
        <f t="shared" si="26"/>
        <v>228.61921749999996</v>
      </c>
      <c r="AP112" s="27">
        <f t="shared" si="27"/>
        <v>234.94849600000003</v>
      </c>
      <c r="AQ112" s="27">
        <f t="shared" si="28"/>
        <v>117.36684</v>
      </c>
      <c r="AR112" s="27">
        <f t="shared" si="29"/>
        <v>48.8262128</v>
      </c>
      <c r="AS112" s="34">
        <v>3.2864048480987549</v>
      </c>
    </row>
    <row r="113" spans="1:45" ht="15" x14ac:dyDescent="0.2">
      <c r="A113" s="29" t="s">
        <v>71</v>
      </c>
      <c r="B113" s="54"/>
      <c r="C113" s="65" t="s">
        <v>224</v>
      </c>
      <c r="D113" s="62">
        <v>140.38200000000006</v>
      </c>
      <c r="F113" s="34"/>
      <c r="G113" s="35">
        <v>21.457000000000001</v>
      </c>
      <c r="H113" s="35">
        <v>177.989</v>
      </c>
      <c r="I113" s="35">
        <v>2.5430000000000001</v>
      </c>
      <c r="J113" s="35">
        <v>7.5890000000000004</v>
      </c>
      <c r="K113" s="35">
        <v>470.08</v>
      </c>
      <c r="L113" s="35">
        <v>23.728000000000002</v>
      </c>
      <c r="M113" s="35">
        <v>1241.5</v>
      </c>
      <c r="N113" s="35">
        <v>578.65300000000002</v>
      </c>
      <c r="O113" s="35">
        <v>3496.2249999999999</v>
      </c>
      <c r="P113" s="35">
        <v>72.468000000000004</v>
      </c>
      <c r="Q113" s="35">
        <v>22.155000000000001</v>
      </c>
      <c r="R113" s="35">
        <v>16.073</v>
      </c>
      <c r="S113" s="35">
        <v>16.734000000000002</v>
      </c>
      <c r="T113" s="35">
        <v>88.680999999999997</v>
      </c>
      <c r="U113" s="35">
        <v>188.697</v>
      </c>
      <c r="V113" s="35">
        <v>73.376999999999995</v>
      </c>
      <c r="W113" s="35">
        <v>76.093999999999994</v>
      </c>
      <c r="X113" s="35">
        <v>48.771000000000001</v>
      </c>
      <c r="Y113" s="35">
        <v>15.432</v>
      </c>
      <c r="Z113" s="35">
        <v>1.546</v>
      </c>
      <c r="AA113" s="35">
        <v>11.991</v>
      </c>
      <c r="AB113" s="35">
        <v>3.7130000000000001</v>
      </c>
      <c r="AD113" s="27">
        <f t="shared" si="15"/>
        <v>7.3162349000000004</v>
      </c>
      <c r="AE113" s="27">
        <f t="shared" si="16"/>
        <v>29.241193100000004</v>
      </c>
      <c r="AF113" s="27">
        <f t="shared" si="17"/>
        <v>0.25770720000000003</v>
      </c>
      <c r="AG113" s="27">
        <f t="shared" si="18"/>
        <v>0.40026400000000001</v>
      </c>
      <c r="AH113" s="27">
        <f t="shared" si="19"/>
        <v>2.3950499999999999</v>
      </c>
      <c r="AI113" s="27">
        <f t="shared" si="20"/>
        <v>0.78685709999999998</v>
      </c>
      <c r="AJ113" s="27">
        <f t="shared" si="21"/>
        <v>3.0750250000000001</v>
      </c>
      <c r="AK113" s="27">
        <f t="shared" si="22"/>
        <v>5.1474400000000003E-2</v>
      </c>
      <c r="AL113" s="27">
        <f t="shared" si="23"/>
        <v>72.916218500000014</v>
      </c>
      <c r="AM113" s="27">
        <f t="shared" si="24"/>
        <v>48.287520600000001</v>
      </c>
      <c r="AN113" s="27">
        <f t="shared" si="25"/>
        <v>51.067561600000005</v>
      </c>
      <c r="AO113" s="27">
        <f t="shared" si="26"/>
        <v>231.53749749999997</v>
      </c>
      <c r="AP113" s="27">
        <f t="shared" si="27"/>
        <v>231.92447800000002</v>
      </c>
      <c r="AQ113" s="27">
        <f t="shared" si="28"/>
        <v>120.19523039999999</v>
      </c>
      <c r="AR113" s="27">
        <f t="shared" si="29"/>
        <v>49.818523200000001</v>
      </c>
      <c r="AS113" s="34"/>
    </row>
    <row r="114" spans="1:45" ht="15" x14ac:dyDescent="0.2">
      <c r="A114" s="29" t="s">
        <v>72</v>
      </c>
      <c r="B114" s="54"/>
      <c r="C114" s="65" t="s">
        <v>224</v>
      </c>
      <c r="D114" s="62">
        <v>141.53600000000006</v>
      </c>
      <c r="F114" s="34">
        <v>3.7044092416763306</v>
      </c>
      <c r="G114" s="35">
        <v>20.02</v>
      </c>
      <c r="H114" s="35">
        <v>163.52699999999999</v>
      </c>
      <c r="I114" s="35">
        <v>2.6829999999999998</v>
      </c>
      <c r="J114" s="35">
        <v>7.0289999999999999</v>
      </c>
      <c r="K114" s="35">
        <v>414.01100000000002</v>
      </c>
      <c r="L114" s="35">
        <v>17.073</v>
      </c>
      <c r="M114" s="35">
        <v>1253.4010000000001</v>
      </c>
      <c r="N114" s="35">
        <v>695.85699999999997</v>
      </c>
      <c r="O114" s="35">
        <v>3433.5720000000001</v>
      </c>
      <c r="P114" s="35">
        <v>73.429000000000002</v>
      </c>
      <c r="Q114" s="35">
        <v>20.315000000000001</v>
      </c>
      <c r="R114" s="35">
        <v>14.946</v>
      </c>
      <c r="S114" s="35">
        <v>19.617999999999999</v>
      </c>
      <c r="T114" s="35">
        <v>130.398</v>
      </c>
      <c r="U114" s="35">
        <v>187.37200000000001</v>
      </c>
      <c r="V114" s="35">
        <v>81.748999999999995</v>
      </c>
      <c r="W114" s="35">
        <v>86.257999999999996</v>
      </c>
      <c r="X114" s="35">
        <v>60.567999999999998</v>
      </c>
      <c r="Y114" s="35">
        <v>19.143999999999998</v>
      </c>
      <c r="Z114" s="35">
        <v>1.7390000000000001</v>
      </c>
      <c r="AA114" s="35">
        <v>12.576000000000001</v>
      </c>
      <c r="AB114" s="35">
        <v>4.101</v>
      </c>
      <c r="AD114" s="27">
        <f t="shared" si="15"/>
        <v>6.7476140000000004</v>
      </c>
      <c r="AE114" s="27">
        <f t="shared" si="16"/>
        <v>27.391503300000004</v>
      </c>
      <c r="AF114" s="27">
        <f t="shared" si="17"/>
        <v>0.27596319999999996</v>
      </c>
      <c r="AG114" s="27">
        <f t="shared" si="18"/>
        <v>0.35540880000000002</v>
      </c>
      <c r="AH114" s="27">
        <f t="shared" si="19"/>
        <v>2.4176619000000001</v>
      </c>
      <c r="AI114" s="27">
        <f t="shared" si="20"/>
        <v>0.86889989999999995</v>
      </c>
      <c r="AJ114" s="27">
        <f t="shared" si="21"/>
        <v>3.012372</v>
      </c>
      <c r="AK114" s="27">
        <f t="shared" si="22"/>
        <v>5.2243200000000004E-2</v>
      </c>
      <c r="AL114" s="27">
        <f t="shared" si="23"/>
        <v>61.724050500000011</v>
      </c>
      <c r="AM114" s="27">
        <f t="shared" si="24"/>
        <v>41.613201199999999</v>
      </c>
      <c r="AN114" s="27">
        <f t="shared" si="25"/>
        <v>57.1308832</v>
      </c>
      <c r="AO114" s="27">
        <f t="shared" si="26"/>
        <v>323.21060499999999</v>
      </c>
      <c r="AP114" s="27">
        <f t="shared" si="27"/>
        <v>230.89892800000001</v>
      </c>
      <c r="AQ114" s="27">
        <f t="shared" si="28"/>
        <v>129.56237279999999</v>
      </c>
      <c r="AR114" s="27">
        <f t="shared" si="29"/>
        <v>55.674574399999997</v>
      </c>
      <c r="AS114" s="34">
        <v>3.7044092416763306</v>
      </c>
    </row>
    <row r="115" spans="1:45" ht="15" x14ac:dyDescent="0.2">
      <c r="A115" s="29" t="s">
        <v>73</v>
      </c>
      <c r="B115" s="54"/>
      <c r="C115" s="65" t="s">
        <v>224</v>
      </c>
      <c r="D115" s="62">
        <v>142.69000000000005</v>
      </c>
      <c r="F115" s="34">
        <v>4.2435088157653809</v>
      </c>
      <c r="G115" s="35">
        <v>21.193000000000001</v>
      </c>
      <c r="H115" s="35">
        <v>168.297</v>
      </c>
      <c r="I115" s="35">
        <v>3.3119999999999998</v>
      </c>
      <c r="J115" s="35">
        <v>7.4569999999999999</v>
      </c>
      <c r="K115" s="35">
        <v>438.10199999999998</v>
      </c>
      <c r="L115" s="35">
        <v>18.349</v>
      </c>
      <c r="M115" s="35">
        <v>1282.8230000000001</v>
      </c>
      <c r="N115" s="35">
        <v>744.202</v>
      </c>
      <c r="O115" s="35">
        <v>3656.0880000000002</v>
      </c>
      <c r="P115" s="35">
        <v>82.567999999999998</v>
      </c>
      <c r="Q115" s="35">
        <v>22.427</v>
      </c>
      <c r="R115" s="35">
        <v>16.914999999999999</v>
      </c>
      <c r="S115" s="35">
        <v>20.555</v>
      </c>
      <c r="T115" s="35">
        <v>127.72499999999999</v>
      </c>
      <c r="U115" s="35">
        <v>199.62299999999999</v>
      </c>
      <c r="V115" s="35">
        <v>84.456999999999994</v>
      </c>
      <c r="W115" s="35">
        <v>90.343999999999994</v>
      </c>
      <c r="X115" s="35">
        <v>58.597999999999999</v>
      </c>
      <c r="Y115" s="35">
        <v>21.268000000000001</v>
      </c>
      <c r="Z115" s="35">
        <v>1.9139999999999999</v>
      </c>
      <c r="AA115" s="35">
        <v>13.99</v>
      </c>
      <c r="AB115" s="35">
        <v>4.1779999999999999</v>
      </c>
      <c r="AD115" s="27">
        <f t="shared" si="15"/>
        <v>7.2117701000000016</v>
      </c>
      <c r="AE115" s="27">
        <f t="shared" si="16"/>
        <v>28.0015863</v>
      </c>
      <c r="AF115" s="27">
        <f t="shared" si="17"/>
        <v>0.35798479999999999</v>
      </c>
      <c r="AG115" s="27">
        <f t="shared" si="18"/>
        <v>0.3746816</v>
      </c>
      <c r="AH115" s="27">
        <f t="shared" si="19"/>
        <v>2.4735637000000001</v>
      </c>
      <c r="AI115" s="27">
        <f t="shared" si="20"/>
        <v>0.90274140000000003</v>
      </c>
      <c r="AJ115" s="27">
        <f t="shared" si="21"/>
        <v>3.2348880000000007</v>
      </c>
      <c r="AK115" s="27">
        <f t="shared" si="22"/>
        <v>5.95544E-2</v>
      </c>
      <c r="AL115" s="27">
        <f t="shared" si="23"/>
        <v>74.57071289999999</v>
      </c>
      <c r="AM115" s="27">
        <f t="shared" si="24"/>
        <v>53.274013000000004</v>
      </c>
      <c r="AN115" s="27">
        <f t="shared" si="25"/>
        <v>59.100831999999997</v>
      </c>
      <c r="AO115" s="27">
        <f t="shared" si="26"/>
        <v>317.33668749999998</v>
      </c>
      <c r="AP115" s="27">
        <f t="shared" si="27"/>
        <v>240.38120199999997</v>
      </c>
      <c r="AQ115" s="27">
        <f t="shared" si="28"/>
        <v>133.32803039999999</v>
      </c>
      <c r="AR115" s="27">
        <f t="shared" si="29"/>
        <v>59.025396799999996</v>
      </c>
      <c r="AS115" s="34">
        <v>4.2435088157653809</v>
      </c>
    </row>
    <row r="116" spans="1:45" ht="15" x14ac:dyDescent="0.2">
      <c r="A116" s="29" t="s">
        <v>74</v>
      </c>
      <c r="B116" s="54"/>
      <c r="C116" s="65" t="s">
        <v>224</v>
      </c>
      <c r="D116" s="62">
        <v>143.84400000000005</v>
      </c>
      <c r="F116" s="34">
        <v>4.5110776424407959</v>
      </c>
      <c r="G116" s="35">
        <v>20.027999999999999</v>
      </c>
      <c r="H116" s="35">
        <v>185.208</v>
      </c>
      <c r="I116" s="35">
        <v>2.3530000000000002</v>
      </c>
      <c r="J116" s="35">
        <v>6.8179999999999996</v>
      </c>
      <c r="K116" s="35">
        <v>397.78</v>
      </c>
      <c r="L116" s="35">
        <v>17.786000000000001</v>
      </c>
      <c r="M116" s="35">
        <v>1176.028</v>
      </c>
      <c r="N116" s="35">
        <v>618.70000000000005</v>
      </c>
      <c r="O116" s="35">
        <v>3094.5720000000001</v>
      </c>
      <c r="P116" s="35">
        <v>68.971999999999994</v>
      </c>
      <c r="Q116" s="35">
        <v>19.417000000000002</v>
      </c>
      <c r="R116" s="35">
        <v>15.750999999999999</v>
      </c>
      <c r="S116" s="35">
        <v>17.632999999999999</v>
      </c>
      <c r="T116" s="35">
        <v>86.489000000000004</v>
      </c>
      <c r="U116" s="35">
        <v>167.35</v>
      </c>
      <c r="V116" s="35">
        <v>67.135000000000005</v>
      </c>
      <c r="W116" s="35">
        <v>67.748000000000005</v>
      </c>
      <c r="X116" s="35">
        <v>44.78</v>
      </c>
      <c r="Y116" s="35">
        <v>15.513</v>
      </c>
      <c r="Z116" s="35">
        <v>1.63</v>
      </c>
      <c r="AA116" s="35">
        <v>9.4190000000000005</v>
      </c>
      <c r="AB116" s="35">
        <v>3.855</v>
      </c>
      <c r="AD116" s="27">
        <f t="shared" si="15"/>
        <v>6.7507795999999995</v>
      </c>
      <c r="AE116" s="27">
        <f t="shared" si="16"/>
        <v>30.164503200000006</v>
      </c>
      <c r="AF116" s="27">
        <f t="shared" si="17"/>
        <v>0.23293120000000003</v>
      </c>
      <c r="AG116" s="27">
        <f t="shared" si="18"/>
        <v>0.34242400000000001</v>
      </c>
      <c r="AH116" s="27">
        <f t="shared" si="19"/>
        <v>2.2706531999999999</v>
      </c>
      <c r="AI116" s="27">
        <f t="shared" si="20"/>
        <v>0.81489</v>
      </c>
      <c r="AJ116" s="27">
        <f t="shared" si="21"/>
        <v>2.6733720000000005</v>
      </c>
      <c r="AK116" s="27">
        <f t="shared" si="22"/>
        <v>4.8677600000000001E-2</v>
      </c>
      <c r="AL116" s="27">
        <f t="shared" si="23"/>
        <v>56.261785900000014</v>
      </c>
      <c r="AM116" s="27">
        <f t="shared" si="24"/>
        <v>46.380572199999996</v>
      </c>
      <c r="AN116" s="27">
        <f t="shared" si="25"/>
        <v>52.957619199999996</v>
      </c>
      <c r="AO116" s="27">
        <f t="shared" si="26"/>
        <v>226.72057749999999</v>
      </c>
      <c r="AP116" s="27">
        <f t="shared" si="27"/>
        <v>215.40190000000001</v>
      </c>
      <c r="AQ116" s="27">
        <f t="shared" si="28"/>
        <v>112.50355680000001</v>
      </c>
      <c r="AR116" s="27">
        <f t="shared" si="29"/>
        <v>49.946308799999997</v>
      </c>
      <c r="AS116" s="34">
        <v>4.5110776424407959</v>
      </c>
    </row>
    <row r="117" spans="1:45" ht="15" x14ac:dyDescent="0.2">
      <c r="A117" s="29" t="s">
        <v>75</v>
      </c>
      <c r="B117" s="54"/>
      <c r="C117" s="65" t="s">
        <v>224</v>
      </c>
      <c r="D117" s="62">
        <v>144.99800000000005</v>
      </c>
      <c r="F117" s="34">
        <v>2.2169618606567383</v>
      </c>
      <c r="G117" s="35">
        <v>20.564</v>
      </c>
      <c r="H117" s="35">
        <v>181.511</v>
      </c>
      <c r="I117" s="35">
        <v>1.9470000000000001</v>
      </c>
      <c r="J117" s="35">
        <v>6.1849999999999996</v>
      </c>
      <c r="K117" s="35">
        <v>419.90300000000002</v>
      </c>
      <c r="L117" s="35">
        <v>19.273</v>
      </c>
      <c r="M117" s="35">
        <v>1214.6389999999999</v>
      </c>
      <c r="N117" s="35">
        <v>588.75099999999998</v>
      </c>
      <c r="O117" s="35">
        <v>3139.0169999999998</v>
      </c>
      <c r="P117" s="35">
        <v>67.349000000000004</v>
      </c>
      <c r="Q117" s="35">
        <v>20.213000000000001</v>
      </c>
      <c r="R117" s="35">
        <v>14.14</v>
      </c>
      <c r="S117" s="35">
        <v>14.506</v>
      </c>
      <c r="T117" s="35">
        <v>68.195999999999998</v>
      </c>
      <c r="U117" s="35">
        <v>192.94900000000001</v>
      </c>
      <c r="V117" s="35">
        <v>70.759</v>
      </c>
      <c r="W117" s="35">
        <v>76.518000000000001</v>
      </c>
      <c r="X117" s="35">
        <v>48.814</v>
      </c>
      <c r="Y117" s="35">
        <v>14.308</v>
      </c>
      <c r="Z117" s="35">
        <v>1.4330000000000001</v>
      </c>
      <c r="AA117" s="35">
        <v>11.282</v>
      </c>
      <c r="AB117" s="35">
        <v>3.4529999999999998</v>
      </c>
      <c r="AD117" s="27">
        <f t="shared" si="15"/>
        <v>6.9628748000000007</v>
      </c>
      <c r="AE117" s="27">
        <f t="shared" si="16"/>
        <v>29.691656900000005</v>
      </c>
      <c r="AF117" s="27">
        <f t="shared" si="17"/>
        <v>0.17998879999999998</v>
      </c>
      <c r="AG117" s="27">
        <f t="shared" si="18"/>
        <v>0.36012240000000001</v>
      </c>
      <c r="AH117" s="27">
        <f t="shared" si="19"/>
        <v>2.3440140999999999</v>
      </c>
      <c r="AI117" s="27">
        <f t="shared" si="20"/>
        <v>0.79392569999999996</v>
      </c>
      <c r="AJ117" s="27">
        <f t="shared" si="21"/>
        <v>2.7178170000000001</v>
      </c>
      <c r="AK117" s="27">
        <f t="shared" si="22"/>
        <v>4.737920000000001E-2</v>
      </c>
      <c r="AL117" s="27">
        <f t="shared" si="23"/>
        <v>61.103615100000006</v>
      </c>
      <c r="AM117" s="27">
        <f t="shared" si="24"/>
        <v>36.839908000000001</v>
      </c>
      <c r="AN117" s="27">
        <f t="shared" si="25"/>
        <v>46.383414399999992</v>
      </c>
      <c r="AO117" s="27">
        <f t="shared" si="26"/>
        <v>186.52170999999998</v>
      </c>
      <c r="AP117" s="27">
        <f t="shared" si="27"/>
        <v>235.21552600000001</v>
      </c>
      <c r="AQ117" s="27">
        <f t="shared" si="28"/>
        <v>120.5859888</v>
      </c>
      <c r="AR117" s="27">
        <f t="shared" si="29"/>
        <v>48.045300799999993</v>
      </c>
      <c r="AS117" s="34">
        <v>2.2169618606567383</v>
      </c>
    </row>
    <row r="118" spans="1:45" ht="15" x14ac:dyDescent="0.2">
      <c r="A118" s="29" t="s">
        <v>76</v>
      </c>
      <c r="B118" s="54"/>
      <c r="C118" s="65" t="s">
        <v>224</v>
      </c>
      <c r="D118" s="62">
        <v>146.15200000000004</v>
      </c>
      <c r="F118" s="34">
        <v>3.3524003823598227</v>
      </c>
      <c r="G118" s="35">
        <v>19.186</v>
      </c>
      <c r="H118" s="35">
        <v>179.14699999999999</v>
      </c>
      <c r="I118" s="35">
        <v>1.944</v>
      </c>
      <c r="J118" s="35">
        <v>5.8</v>
      </c>
      <c r="K118" s="35">
        <v>418.36599999999999</v>
      </c>
      <c r="L118" s="35">
        <v>19.329999999999998</v>
      </c>
      <c r="M118" s="35">
        <v>1203.01</v>
      </c>
      <c r="N118" s="35">
        <v>566.16600000000005</v>
      </c>
      <c r="O118" s="35">
        <v>3052.8829999999998</v>
      </c>
      <c r="P118" s="35">
        <v>63.764000000000003</v>
      </c>
      <c r="Q118" s="35">
        <v>18.896000000000001</v>
      </c>
      <c r="R118" s="35">
        <v>13.736000000000001</v>
      </c>
      <c r="S118" s="35">
        <v>13.345000000000001</v>
      </c>
      <c r="T118" s="35">
        <v>60.58</v>
      </c>
      <c r="U118" s="35">
        <v>140.25399999999999</v>
      </c>
      <c r="V118" s="35">
        <v>51.241999999999997</v>
      </c>
      <c r="W118" s="35">
        <v>53.890999999999998</v>
      </c>
      <c r="X118" s="35">
        <v>35.487000000000002</v>
      </c>
      <c r="Y118" s="35">
        <v>10.981999999999999</v>
      </c>
      <c r="Z118" s="35">
        <v>0.98799999999999999</v>
      </c>
      <c r="AA118" s="35">
        <v>6.8639999999999999</v>
      </c>
      <c r="AB118" s="35">
        <v>2.383</v>
      </c>
      <c r="AD118" s="27">
        <f t="shared" si="15"/>
        <v>6.4176001999999999</v>
      </c>
      <c r="AE118" s="27">
        <f t="shared" si="16"/>
        <v>29.3893013</v>
      </c>
      <c r="AF118" s="27">
        <f t="shared" si="17"/>
        <v>0.1795976</v>
      </c>
      <c r="AG118" s="27">
        <f t="shared" si="18"/>
        <v>0.35889280000000001</v>
      </c>
      <c r="AH118" s="27">
        <f t="shared" si="19"/>
        <v>2.3219189999999998</v>
      </c>
      <c r="AI118" s="27">
        <f t="shared" si="20"/>
        <v>0.77811619999999992</v>
      </c>
      <c r="AJ118" s="27">
        <f t="shared" si="21"/>
        <v>2.6316829999999998</v>
      </c>
      <c r="AK118" s="27">
        <f t="shared" si="22"/>
        <v>4.4511200000000008E-2</v>
      </c>
      <c r="AL118" s="27">
        <f t="shared" si="23"/>
        <v>53.092699200000006</v>
      </c>
      <c r="AM118" s="27">
        <f t="shared" si="24"/>
        <v>34.447339200000009</v>
      </c>
      <c r="AN118" s="27">
        <f t="shared" si="25"/>
        <v>43.942527999999996</v>
      </c>
      <c r="AO118" s="27">
        <f t="shared" si="26"/>
        <v>169.78554999999997</v>
      </c>
      <c r="AP118" s="27">
        <f t="shared" si="27"/>
        <v>194.429596</v>
      </c>
      <c r="AQ118" s="27">
        <f t="shared" si="28"/>
        <v>99.732945599999994</v>
      </c>
      <c r="AR118" s="27">
        <f t="shared" si="29"/>
        <v>42.798203199999996</v>
      </c>
      <c r="AS118" s="34">
        <v>3.3524003823598227</v>
      </c>
    </row>
    <row r="119" spans="1:45" ht="15" x14ac:dyDescent="0.2">
      <c r="A119" s="29" t="s">
        <v>77</v>
      </c>
      <c r="B119" s="54"/>
      <c r="C119" s="65" t="s">
        <v>224</v>
      </c>
      <c r="D119" s="62">
        <v>147.30600000000004</v>
      </c>
      <c r="F119" s="34">
        <v>2.4149779081344604</v>
      </c>
      <c r="G119" s="35">
        <v>20.882999999999999</v>
      </c>
      <c r="H119" s="35">
        <v>172.75299999999999</v>
      </c>
      <c r="I119" s="35">
        <v>2.1789999999999998</v>
      </c>
      <c r="J119" s="35">
        <v>5.7359999999999998</v>
      </c>
      <c r="K119" s="35">
        <v>446.50400000000002</v>
      </c>
      <c r="L119" s="35">
        <v>21.283999999999999</v>
      </c>
      <c r="M119" s="35">
        <v>1296.577</v>
      </c>
      <c r="N119" s="35">
        <v>593.91600000000005</v>
      </c>
      <c r="O119" s="35">
        <v>3402.3719999999998</v>
      </c>
      <c r="P119" s="35">
        <v>71.472999999999999</v>
      </c>
      <c r="Q119" s="35">
        <v>22.312000000000001</v>
      </c>
      <c r="R119" s="35">
        <v>14.489000000000001</v>
      </c>
      <c r="S119" s="35">
        <v>14.999000000000001</v>
      </c>
      <c r="T119" s="35">
        <v>76.608999999999995</v>
      </c>
      <c r="U119" s="35">
        <v>260.38299999999998</v>
      </c>
      <c r="V119" s="35">
        <v>87.631</v>
      </c>
      <c r="W119" s="35">
        <v>93.98</v>
      </c>
      <c r="X119" s="35">
        <v>69.105999999999995</v>
      </c>
      <c r="Y119" s="35">
        <v>16.227</v>
      </c>
      <c r="Z119" s="35">
        <v>1.6439999999999999</v>
      </c>
      <c r="AA119" s="35">
        <v>14.3</v>
      </c>
      <c r="AB119" s="35">
        <v>4.09</v>
      </c>
      <c r="AD119" s="27">
        <f t="shared" si="15"/>
        <v>7.0891031</v>
      </c>
      <c r="AE119" s="27">
        <f t="shared" si="16"/>
        <v>28.571508700000003</v>
      </c>
      <c r="AF119" s="27">
        <f t="shared" si="17"/>
        <v>0.21024159999999995</v>
      </c>
      <c r="AG119" s="27">
        <f t="shared" si="18"/>
        <v>0.38140320000000005</v>
      </c>
      <c r="AH119" s="27">
        <f t="shared" si="19"/>
        <v>2.4996963000000001</v>
      </c>
      <c r="AI119" s="27">
        <f t="shared" si="20"/>
        <v>0.79754119999999995</v>
      </c>
      <c r="AJ119" s="27">
        <f t="shared" si="21"/>
        <v>2.9811719999999999</v>
      </c>
      <c r="AK119" s="27">
        <f t="shared" si="22"/>
        <v>5.0678400000000005E-2</v>
      </c>
      <c r="AL119" s="27">
        <f t="shared" si="23"/>
        <v>73.871202400000016</v>
      </c>
      <c r="AM119" s="27">
        <f t="shared" si="24"/>
        <v>38.906755800000006</v>
      </c>
      <c r="AN119" s="27">
        <f t="shared" si="25"/>
        <v>47.419897599999999</v>
      </c>
      <c r="AO119" s="27">
        <f t="shared" si="26"/>
        <v>205.00927749999997</v>
      </c>
      <c r="AP119" s="27">
        <f t="shared" si="27"/>
        <v>287.40944200000001</v>
      </c>
      <c r="AQ119" s="27">
        <f t="shared" si="28"/>
        <v>136.678968</v>
      </c>
      <c r="AR119" s="27">
        <f t="shared" si="29"/>
        <v>51.072715199999998</v>
      </c>
      <c r="AS119" s="34">
        <v>2.4149779081344604</v>
      </c>
    </row>
    <row r="120" spans="1:45" ht="15" x14ac:dyDescent="0.2">
      <c r="A120" s="29" t="s">
        <v>78</v>
      </c>
      <c r="B120" s="54"/>
      <c r="C120" s="65" t="s">
        <v>224</v>
      </c>
      <c r="D120" s="62">
        <v>148.46000000000004</v>
      </c>
      <c r="F120" s="34">
        <v>1.7368927597999573</v>
      </c>
      <c r="G120" s="35">
        <v>21.675000000000001</v>
      </c>
      <c r="H120" s="35">
        <v>191.6</v>
      </c>
      <c r="I120" s="35">
        <v>1.754</v>
      </c>
      <c r="J120" s="35">
        <v>5.56</v>
      </c>
      <c r="K120" s="35">
        <v>398.73</v>
      </c>
      <c r="L120" s="35">
        <v>15.821</v>
      </c>
      <c r="M120" s="35">
        <v>1230.4010000000001</v>
      </c>
      <c r="N120" s="35">
        <v>651.69399999999996</v>
      </c>
      <c r="O120" s="35">
        <v>3005.46</v>
      </c>
      <c r="P120" s="35">
        <v>78.016999999999996</v>
      </c>
      <c r="Q120" s="35">
        <v>18.213999999999999</v>
      </c>
      <c r="R120" s="35">
        <v>14.010999999999999</v>
      </c>
      <c r="S120" s="35">
        <v>13.423</v>
      </c>
      <c r="T120" s="35">
        <v>64.653999999999996</v>
      </c>
      <c r="U120" s="35">
        <v>243.58799999999999</v>
      </c>
      <c r="V120" s="35">
        <v>89.174999999999997</v>
      </c>
      <c r="W120" s="35">
        <v>87.912999999999997</v>
      </c>
      <c r="X120" s="35">
        <v>68.435000000000002</v>
      </c>
      <c r="Y120" s="35">
        <v>15.122</v>
      </c>
      <c r="Z120" s="35">
        <v>1.48</v>
      </c>
      <c r="AA120" s="35">
        <v>14.653</v>
      </c>
      <c r="AB120" s="35">
        <v>3.698</v>
      </c>
      <c r="AD120" s="27">
        <f t="shared" si="15"/>
        <v>7.4024975</v>
      </c>
      <c r="AE120" s="27">
        <f t="shared" si="16"/>
        <v>30.982040000000005</v>
      </c>
      <c r="AF120" s="27">
        <f t="shared" si="17"/>
        <v>0.15482159999999998</v>
      </c>
      <c r="AG120" s="27">
        <f t="shared" si="18"/>
        <v>0.34318400000000004</v>
      </c>
      <c r="AH120" s="27">
        <f t="shared" si="19"/>
        <v>2.3739619000000003</v>
      </c>
      <c r="AI120" s="27">
        <f t="shared" si="20"/>
        <v>0.8379858</v>
      </c>
      <c r="AJ120" s="27">
        <f t="shared" si="21"/>
        <v>2.5842600000000004</v>
      </c>
      <c r="AK120" s="27">
        <f t="shared" si="22"/>
        <v>5.5913600000000001E-2</v>
      </c>
      <c r="AL120" s="27">
        <f t="shared" si="23"/>
        <v>48.944297799999994</v>
      </c>
      <c r="AM120" s="27">
        <f t="shared" si="24"/>
        <v>36.075944200000002</v>
      </c>
      <c r="AN120" s="27">
        <f t="shared" si="25"/>
        <v>44.106515199999997</v>
      </c>
      <c r="AO120" s="27">
        <f t="shared" si="26"/>
        <v>178.73816499999998</v>
      </c>
      <c r="AP120" s="27">
        <f t="shared" si="27"/>
        <v>274.41011200000003</v>
      </c>
      <c r="AQ120" s="27">
        <f t="shared" si="28"/>
        <v>131.0876208</v>
      </c>
      <c r="AR120" s="27">
        <f t="shared" si="29"/>
        <v>49.329467199999996</v>
      </c>
      <c r="AS120" s="34">
        <v>1.7368927597999573</v>
      </c>
    </row>
    <row r="121" spans="1:45" ht="15" x14ac:dyDescent="0.2">
      <c r="A121" s="29" t="s">
        <v>79</v>
      </c>
      <c r="B121" s="54"/>
      <c r="C121" s="65" t="s">
        <v>224</v>
      </c>
      <c r="D121" s="62">
        <v>149.61400000000003</v>
      </c>
      <c r="F121" s="34">
        <v>1.0048961192369461</v>
      </c>
      <c r="G121" s="35">
        <v>19.696999999999999</v>
      </c>
      <c r="H121" s="35">
        <v>185.44</v>
      </c>
      <c r="I121" s="35">
        <v>2.1440000000000001</v>
      </c>
      <c r="J121" s="35">
        <v>6.5149999999999997</v>
      </c>
      <c r="K121" s="35">
        <v>355.827</v>
      </c>
      <c r="L121" s="35">
        <v>16.898</v>
      </c>
      <c r="M121" s="35">
        <v>1150.7929999999999</v>
      </c>
      <c r="N121" s="35">
        <v>620.36</v>
      </c>
      <c r="O121" s="35">
        <v>2753.2190000000001</v>
      </c>
      <c r="P121" s="35">
        <v>73.054000000000002</v>
      </c>
      <c r="Q121" s="35">
        <v>17.417000000000002</v>
      </c>
      <c r="R121" s="35">
        <v>11.907999999999999</v>
      </c>
      <c r="S121" s="35">
        <v>14.057</v>
      </c>
      <c r="T121" s="35">
        <v>61.225000000000001</v>
      </c>
      <c r="U121" s="35">
        <v>88.722999999999999</v>
      </c>
      <c r="V121" s="35">
        <v>46.133000000000003</v>
      </c>
      <c r="W121" s="35">
        <v>48.514000000000003</v>
      </c>
      <c r="X121" s="35">
        <v>27.702999999999999</v>
      </c>
      <c r="Y121" s="35">
        <v>10.247</v>
      </c>
      <c r="Z121" s="35">
        <v>1.022</v>
      </c>
      <c r="AA121" s="35">
        <v>6.0179999999999998</v>
      </c>
      <c r="AB121" s="35">
        <v>2.6419999999999999</v>
      </c>
      <c r="AD121" s="27">
        <f t="shared" si="15"/>
        <v>6.6198028999999998</v>
      </c>
      <c r="AE121" s="27">
        <f t="shared" si="16"/>
        <v>30.194175999999999</v>
      </c>
      <c r="AF121" s="27">
        <f t="shared" si="17"/>
        <v>0.20567759999999999</v>
      </c>
      <c r="AG121" s="27">
        <f t="shared" si="18"/>
        <v>0.30886160000000001</v>
      </c>
      <c r="AH121" s="27">
        <f t="shared" si="19"/>
        <v>2.2227066999999998</v>
      </c>
      <c r="AI121" s="27">
        <f t="shared" si="20"/>
        <v>0.816052</v>
      </c>
      <c r="AJ121" s="27">
        <f t="shared" si="21"/>
        <v>2.3320189999999998</v>
      </c>
      <c r="AK121" s="27">
        <f t="shared" si="22"/>
        <v>5.1943200000000009E-2</v>
      </c>
      <c r="AL121" s="27">
        <f t="shared" si="23"/>
        <v>44.096385900000008</v>
      </c>
      <c r="AM121" s="27">
        <f t="shared" si="24"/>
        <v>23.621557599999996</v>
      </c>
      <c r="AN121" s="27">
        <f t="shared" si="25"/>
        <v>45.439436799999996</v>
      </c>
      <c r="AO121" s="27">
        <f t="shared" si="26"/>
        <v>171.20293749999999</v>
      </c>
      <c r="AP121" s="27">
        <f t="shared" si="27"/>
        <v>154.544602</v>
      </c>
      <c r="AQ121" s="27">
        <f t="shared" si="28"/>
        <v>94.777502400000003</v>
      </c>
      <c r="AR121" s="27">
        <f t="shared" si="29"/>
        <v>41.6386672</v>
      </c>
      <c r="AS121" s="34">
        <v>1.0048961192369461</v>
      </c>
    </row>
    <row r="122" spans="1:45" ht="15" x14ac:dyDescent="0.2">
      <c r="A122" s="29" t="s">
        <v>80</v>
      </c>
      <c r="B122" s="54"/>
      <c r="C122" s="65" t="s">
        <v>224</v>
      </c>
      <c r="D122" s="62">
        <v>150.76800000000003</v>
      </c>
      <c r="F122" s="34">
        <v>0.73807990550994873</v>
      </c>
      <c r="G122" s="35">
        <v>21.629000000000001</v>
      </c>
      <c r="H122" s="35">
        <v>189.88900000000001</v>
      </c>
      <c r="I122" s="35">
        <v>2.2879999999999998</v>
      </c>
      <c r="J122" s="35">
        <v>7.6820000000000004</v>
      </c>
      <c r="K122" s="35">
        <v>404.38799999999998</v>
      </c>
      <c r="L122" s="35">
        <v>21.579000000000001</v>
      </c>
      <c r="M122" s="35">
        <v>1248.424</v>
      </c>
      <c r="N122" s="35">
        <v>700.03</v>
      </c>
      <c r="O122" s="35">
        <v>3312.0509999999999</v>
      </c>
      <c r="P122" s="35">
        <v>95.757000000000005</v>
      </c>
      <c r="Q122" s="35">
        <v>19.603999999999999</v>
      </c>
      <c r="R122" s="35">
        <v>14.351000000000001</v>
      </c>
      <c r="S122" s="35">
        <v>20.611999999999998</v>
      </c>
      <c r="T122" s="35">
        <v>97.902000000000001</v>
      </c>
      <c r="U122" s="35">
        <v>169.73599999999999</v>
      </c>
      <c r="V122" s="35">
        <v>81.564999999999998</v>
      </c>
      <c r="W122" s="35">
        <v>88.191999999999993</v>
      </c>
      <c r="X122" s="35">
        <v>57.578000000000003</v>
      </c>
      <c r="Y122" s="35">
        <v>19.719000000000001</v>
      </c>
      <c r="Z122" s="35">
        <v>1.8680000000000001</v>
      </c>
      <c r="AA122" s="35">
        <v>12.564</v>
      </c>
      <c r="AB122" s="35">
        <v>4.4379999999999997</v>
      </c>
      <c r="AD122" s="27">
        <f t="shared" si="15"/>
        <v>7.3842953000000007</v>
      </c>
      <c r="AE122" s="27">
        <f t="shared" si="16"/>
        <v>30.763203100000005</v>
      </c>
      <c r="AF122" s="27">
        <f t="shared" si="17"/>
        <v>0.22445519999999994</v>
      </c>
      <c r="AG122" s="27">
        <f t="shared" si="18"/>
        <v>0.34771039999999998</v>
      </c>
      <c r="AH122" s="27">
        <f t="shared" si="19"/>
        <v>2.4082056000000001</v>
      </c>
      <c r="AI122" s="27">
        <f t="shared" si="20"/>
        <v>0.87182099999999996</v>
      </c>
      <c r="AJ122" s="27">
        <f t="shared" si="21"/>
        <v>2.8908509999999996</v>
      </c>
      <c r="AK122" s="27">
        <f t="shared" si="22"/>
        <v>7.0105600000000004E-2</v>
      </c>
      <c r="AL122" s="27">
        <f t="shared" si="23"/>
        <v>57.399250799999997</v>
      </c>
      <c r="AM122" s="27">
        <f t="shared" si="24"/>
        <v>38.089492200000002</v>
      </c>
      <c r="AN122" s="27">
        <f t="shared" si="25"/>
        <v>59.220668799999999</v>
      </c>
      <c r="AO122" s="27">
        <f t="shared" si="26"/>
        <v>251.80064499999997</v>
      </c>
      <c r="AP122" s="27">
        <f t="shared" si="27"/>
        <v>217.24866400000002</v>
      </c>
      <c r="AQ122" s="27">
        <f t="shared" si="28"/>
        <v>131.3447472</v>
      </c>
      <c r="AR122" s="27">
        <f t="shared" si="29"/>
        <v>56.581694400000003</v>
      </c>
      <c r="AS122" s="34">
        <v>0.73807990550994873</v>
      </c>
    </row>
    <row r="123" spans="1:45" ht="15" x14ac:dyDescent="0.2">
      <c r="A123" s="29" t="s">
        <v>81</v>
      </c>
      <c r="B123" s="54"/>
      <c r="C123" s="65" t="s">
        <v>224</v>
      </c>
      <c r="D123" s="62">
        <v>151.92200000000003</v>
      </c>
      <c r="F123" s="34">
        <v>1.4010326067606609</v>
      </c>
      <c r="G123" s="35">
        <v>22.358000000000001</v>
      </c>
      <c r="H123" s="35">
        <v>177.113</v>
      </c>
      <c r="I123" s="35">
        <v>2.2029999999999998</v>
      </c>
      <c r="J123" s="35">
        <v>6.7960000000000003</v>
      </c>
      <c r="K123" s="35">
        <v>478.19099999999997</v>
      </c>
      <c r="L123" s="35">
        <v>22.280999999999999</v>
      </c>
      <c r="M123" s="35">
        <v>1322.23</v>
      </c>
      <c r="N123" s="35">
        <v>678.95600000000002</v>
      </c>
      <c r="O123" s="35">
        <v>3784.6460000000002</v>
      </c>
      <c r="P123" s="35">
        <v>90.141999999999996</v>
      </c>
      <c r="Q123" s="35">
        <v>23.457000000000001</v>
      </c>
      <c r="R123" s="35">
        <v>16.706</v>
      </c>
      <c r="S123" s="35">
        <v>16.126000000000001</v>
      </c>
      <c r="T123" s="35">
        <v>76.284000000000006</v>
      </c>
      <c r="U123" s="35">
        <v>173.37299999999999</v>
      </c>
      <c r="V123" s="35">
        <v>64.97</v>
      </c>
      <c r="W123" s="35">
        <v>75.751000000000005</v>
      </c>
      <c r="X123" s="35">
        <v>45.645000000000003</v>
      </c>
      <c r="Y123" s="35">
        <v>15.948</v>
      </c>
      <c r="Z123" s="35">
        <v>1.653</v>
      </c>
      <c r="AA123" s="35">
        <v>10.528</v>
      </c>
      <c r="AB123" s="35">
        <v>3.3479999999999999</v>
      </c>
      <c r="AD123" s="27">
        <f t="shared" si="15"/>
        <v>7.672760600000001</v>
      </c>
      <c r="AE123" s="27">
        <f t="shared" si="16"/>
        <v>29.129152699999999</v>
      </c>
      <c r="AF123" s="27">
        <f t="shared" si="17"/>
        <v>0.21337119999999996</v>
      </c>
      <c r="AG123" s="27">
        <f t="shared" si="18"/>
        <v>0.40675279999999997</v>
      </c>
      <c r="AH123" s="27">
        <f t="shared" si="19"/>
        <v>2.5484369999999998</v>
      </c>
      <c r="AI123" s="27">
        <f t="shared" si="20"/>
        <v>0.85706919999999998</v>
      </c>
      <c r="AJ123" s="27">
        <f t="shared" si="21"/>
        <v>3.3634460000000006</v>
      </c>
      <c r="AK123" s="27">
        <f t="shared" si="22"/>
        <v>6.5613599999999994E-2</v>
      </c>
      <c r="AL123" s="27">
        <f t="shared" si="23"/>
        <v>80.835893900000002</v>
      </c>
      <c r="AM123" s="27">
        <f t="shared" si="24"/>
        <v>52.036273200000004</v>
      </c>
      <c r="AN123" s="27">
        <f t="shared" si="25"/>
        <v>49.789302399999997</v>
      </c>
      <c r="AO123" s="27">
        <f t="shared" si="26"/>
        <v>204.29508999999999</v>
      </c>
      <c r="AP123" s="27">
        <f t="shared" si="27"/>
        <v>220.06370199999998</v>
      </c>
      <c r="AQ123" s="27">
        <f t="shared" si="28"/>
        <v>119.87912159999999</v>
      </c>
      <c r="AR123" s="27">
        <f t="shared" si="29"/>
        <v>50.632564799999997</v>
      </c>
      <c r="AS123" s="34">
        <v>1.4010326067606609</v>
      </c>
    </row>
    <row r="124" spans="1:45" ht="15" x14ac:dyDescent="0.2">
      <c r="A124" s="29" t="s">
        <v>82</v>
      </c>
      <c r="B124" s="54"/>
      <c r="C124" s="65" t="s">
        <v>224</v>
      </c>
      <c r="D124" s="62">
        <v>153.07600000000002</v>
      </c>
      <c r="F124" s="34">
        <v>2.2387732267379761</v>
      </c>
      <c r="G124" s="35">
        <v>20.376000000000001</v>
      </c>
      <c r="H124" s="35">
        <v>172.941</v>
      </c>
      <c r="I124" s="35">
        <v>2.4039999999999999</v>
      </c>
      <c r="J124" s="35">
        <v>7.6550000000000002</v>
      </c>
      <c r="K124" s="35">
        <v>459.19799999999998</v>
      </c>
      <c r="L124" s="35">
        <v>23.448</v>
      </c>
      <c r="M124" s="35">
        <v>1264.5170000000001</v>
      </c>
      <c r="N124" s="35">
        <v>600.64099999999996</v>
      </c>
      <c r="O124" s="35">
        <v>3375.489</v>
      </c>
      <c r="P124" s="35">
        <v>83.186000000000007</v>
      </c>
      <c r="Q124" s="35">
        <v>21.959</v>
      </c>
      <c r="R124" s="35">
        <v>14.693</v>
      </c>
      <c r="S124" s="35">
        <v>15.308999999999999</v>
      </c>
      <c r="T124" s="35">
        <v>79.608999999999995</v>
      </c>
      <c r="U124" s="35">
        <v>270.24099999999999</v>
      </c>
      <c r="V124" s="35">
        <v>84.941000000000003</v>
      </c>
      <c r="W124" s="35">
        <v>87.322999999999993</v>
      </c>
      <c r="X124" s="35">
        <v>69.287000000000006</v>
      </c>
      <c r="Y124" s="35">
        <v>17.157</v>
      </c>
      <c r="Z124" s="35">
        <v>1.8160000000000001</v>
      </c>
      <c r="AA124" s="35">
        <v>14.475</v>
      </c>
      <c r="AB124" s="35">
        <v>4.5730000000000004</v>
      </c>
      <c r="AD124" s="27">
        <f t="shared" si="15"/>
        <v>6.8884832000000005</v>
      </c>
      <c r="AE124" s="27">
        <f t="shared" si="16"/>
        <v>28.595553900000006</v>
      </c>
      <c r="AF124" s="27">
        <f t="shared" si="17"/>
        <v>0.23958159999999998</v>
      </c>
      <c r="AG124" s="27">
        <f t="shared" si="18"/>
        <v>0.39155839999999997</v>
      </c>
      <c r="AH124" s="27">
        <f t="shared" si="19"/>
        <v>2.4387823000000002</v>
      </c>
      <c r="AI124" s="27">
        <f t="shared" si="20"/>
        <v>0.80224869999999993</v>
      </c>
      <c r="AJ124" s="27">
        <f t="shared" si="21"/>
        <v>2.9542890000000002</v>
      </c>
      <c r="AK124" s="27">
        <f t="shared" si="22"/>
        <v>6.0048800000000006E-2</v>
      </c>
      <c r="AL124" s="27">
        <f t="shared" si="23"/>
        <v>71.724009300000006</v>
      </c>
      <c r="AM124" s="27">
        <f t="shared" si="24"/>
        <v>40.114884600000003</v>
      </c>
      <c r="AN124" s="27">
        <f t="shared" si="25"/>
        <v>48.071641599999992</v>
      </c>
      <c r="AO124" s="27">
        <f t="shared" si="26"/>
        <v>211.60177749999997</v>
      </c>
      <c r="AP124" s="27">
        <f t="shared" si="27"/>
        <v>295.039534</v>
      </c>
      <c r="AQ124" s="27">
        <f t="shared" si="28"/>
        <v>130.54387679999999</v>
      </c>
      <c r="AR124" s="27">
        <f t="shared" si="29"/>
        <v>52.539883199999998</v>
      </c>
      <c r="AS124" s="34">
        <v>2.2387732267379761</v>
      </c>
    </row>
    <row r="125" spans="1:45" ht="15" x14ac:dyDescent="0.2">
      <c r="A125" s="29" t="s">
        <v>83</v>
      </c>
      <c r="B125" s="54"/>
      <c r="C125" s="65" t="s">
        <v>224</v>
      </c>
      <c r="D125" s="62">
        <v>154.23000000000002</v>
      </c>
      <c r="F125" s="34">
        <v>2.0514782667160034</v>
      </c>
      <c r="G125" s="35">
        <v>19.238</v>
      </c>
      <c r="H125" s="35">
        <v>204.10300000000001</v>
      </c>
      <c r="I125" s="35">
        <v>2.06</v>
      </c>
      <c r="J125" s="35">
        <v>6.4770000000000003</v>
      </c>
      <c r="K125" s="35">
        <v>380.18700000000001</v>
      </c>
      <c r="L125" s="35">
        <v>18.475000000000001</v>
      </c>
      <c r="M125" s="35">
        <v>1162.817</v>
      </c>
      <c r="N125" s="35">
        <v>552.87699999999995</v>
      </c>
      <c r="O125" s="35">
        <v>2704.3139999999999</v>
      </c>
      <c r="P125" s="35">
        <v>61.55</v>
      </c>
      <c r="Q125" s="35">
        <v>18.146999999999998</v>
      </c>
      <c r="R125" s="35">
        <v>13.172000000000001</v>
      </c>
      <c r="S125" s="35">
        <v>11.622</v>
      </c>
      <c r="T125" s="35">
        <v>60.124000000000002</v>
      </c>
      <c r="U125" s="35">
        <v>236.31200000000001</v>
      </c>
      <c r="V125" s="35">
        <v>84.424000000000007</v>
      </c>
      <c r="W125" s="35">
        <v>79.233000000000004</v>
      </c>
      <c r="X125" s="35">
        <v>61.997999999999998</v>
      </c>
      <c r="Y125" s="35">
        <v>14.367000000000001</v>
      </c>
      <c r="Z125" s="35">
        <v>1.4630000000000001</v>
      </c>
      <c r="AA125" s="35">
        <v>13.673999999999999</v>
      </c>
      <c r="AB125" s="35">
        <v>4.1449999999999996</v>
      </c>
      <c r="AD125" s="27">
        <f t="shared" si="15"/>
        <v>6.4381766000000002</v>
      </c>
      <c r="AE125" s="27">
        <f t="shared" si="16"/>
        <v>32.581173700000001</v>
      </c>
      <c r="AF125" s="27">
        <f t="shared" si="17"/>
        <v>0.19472399999999998</v>
      </c>
      <c r="AG125" s="27">
        <f t="shared" si="18"/>
        <v>0.32834960000000002</v>
      </c>
      <c r="AH125" s="27">
        <f t="shared" si="19"/>
        <v>2.2455522999999999</v>
      </c>
      <c r="AI125" s="27">
        <f t="shared" si="20"/>
        <v>0.76881389999999994</v>
      </c>
      <c r="AJ125" s="27">
        <f t="shared" si="21"/>
        <v>2.2831140000000003</v>
      </c>
      <c r="AK125" s="27">
        <f t="shared" si="22"/>
        <v>4.274E-2</v>
      </c>
      <c r="AL125" s="27">
        <f t="shared" si="23"/>
        <v>48.536756899999993</v>
      </c>
      <c r="AM125" s="27">
        <f t="shared" si="24"/>
        <v>31.107218400000001</v>
      </c>
      <c r="AN125" s="27">
        <f t="shared" si="25"/>
        <v>40.320092799999998</v>
      </c>
      <c r="AO125" s="27">
        <f t="shared" si="26"/>
        <v>168.78349</v>
      </c>
      <c r="AP125" s="27">
        <f t="shared" si="27"/>
        <v>268.77848800000004</v>
      </c>
      <c r="AQ125" s="27">
        <f t="shared" si="28"/>
        <v>123.08813280000001</v>
      </c>
      <c r="AR125" s="27">
        <f t="shared" si="29"/>
        <v>48.138379200000003</v>
      </c>
      <c r="AS125" s="34">
        <v>2.0514782667160034</v>
      </c>
    </row>
    <row r="126" spans="1:45" ht="15" x14ac:dyDescent="0.2">
      <c r="A126" s="29" t="s">
        <v>84</v>
      </c>
      <c r="B126" s="54"/>
      <c r="C126" s="65" t="s">
        <v>224</v>
      </c>
      <c r="D126" s="62">
        <v>155.38400000000001</v>
      </c>
      <c r="F126" s="34">
        <v>1.6569450497627258</v>
      </c>
      <c r="G126" s="35">
        <v>18.317</v>
      </c>
      <c r="H126" s="35">
        <v>172.47800000000001</v>
      </c>
      <c r="I126" s="35">
        <v>1.651</v>
      </c>
      <c r="J126" s="35">
        <v>5.8029999999999999</v>
      </c>
      <c r="K126" s="35">
        <v>387.54500000000002</v>
      </c>
      <c r="L126" s="35">
        <v>22.306000000000001</v>
      </c>
      <c r="M126" s="35">
        <v>1148.748</v>
      </c>
      <c r="N126" s="35">
        <v>539.25800000000004</v>
      </c>
      <c r="O126" s="35">
        <v>2943.3339999999998</v>
      </c>
      <c r="P126" s="35">
        <v>65.331999999999994</v>
      </c>
      <c r="Q126" s="35">
        <v>18.323</v>
      </c>
      <c r="R126" s="35">
        <v>12.87</v>
      </c>
      <c r="S126" s="35">
        <v>11.526999999999999</v>
      </c>
      <c r="T126" s="35">
        <v>52.143000000000001</v>
      </c>
      <c r="U126" s="35">
        <v>122.824</v>
      </c>
      <c r="V126" s="35">
        <v>48.031999999999996</v>
      </c>
      <c r="W126" s="35">
        <v>49.393999999999998</v>
      </c>
      <c r="X126" s="35">
        <v>28.582999999999998</v>
      </c>
      <c r="Y126" s="35">
        <v>10.510999999999999</v>
      </c>
      <c r="Z126" s="35">
        <v>1.006</v>
      </c>
      <c r="AA126" s="35">
        <v>7.641</v>
      </c>
      <c r="AB126" s="35">
        <v>2.7320000000000002</v>
      </c>
      <c r="AD126" s="27">
        <f t="shared" si="15"/>
        <v>6.0737369000000001</v>
      </c>
      <c r="AE126" s="27">
        <f t="shared" si="16"/>
        <v>28.536336200000001</v>
      </c>
      <c r="AF126" s="27">
        <f t="shared" si="17"/>
        <v>0.1413904</v>
      </c>
      <c r="AG126" s="27">
        <f t="shared" si="18"/>
        <v>0.33423600000000003</v>
      </c>
      <c r="AH126" s="27">
        <f t="shared" si="19"/>
        <v>2.2188212000000003</v>
      </c>
      <c r="AI126" s="27">
        <f t="shared" si="20"/>
        <v>0.75928059999999997</v>
      </c>
      <c r="AJ126" s="27">
        <f t="shared" si="21"/>
        <v>2.5221339999999994</v>
      </c>
      <c r="AK126" s="27">
        <f t="shared" si="22"/>
        <v>4.5765599999999997E-2</v>
      </c>
      <c r="AL126" s="27">
        <f t="shared" si="23"/>
        <v>49.607312100000009</v>
      </c>
      <c r="AM126" s="27">
        <f t="shared" si="24"/>
        <v>29.318713999999993</v>
      </c>
      <c r="AN126" s="27">
        <f t="shared" si="25"/>
        <v>40.120364799999997</v>
      </c>
      <c r="AO126" s="27">
        <f t="shared" si="26"/>
        <v>151.24524249999999</v>
      </c>
      <c r="AP126" s="27">
        <f t="shared" si="27"/>
        <v>180.93877600000002</v>
      </c>
      <c r="AQ126" s="27">
        <f t="shared" si="28"/>
        <v>95.58851039999999</v>
      </c>
      <c r="AR126" s="27">
        <f t="shared" si="29"/>
        <v>42.055153599999997</v>
      </c>
      <c r="AS126" s="34">
        <v>1.6569450497627258</v>
      </c>
    </row>
    <row r="127" spans="1:45" ht="15" x14ac:dyDescent="0.2">
      <c r="A127" s="29" t="s">
        <v>85</v>
      </c>
      <c r="B127" s="54"/>
      <c r="C127" s="65" t="s">
        <v>224</v>
      </c>
      <c r="D127" s="62">
        <v>156.53800000000001</v>
      </c>
      <c r="F127" s="34">
        <v>0.27285370230674744</v>
      </c>
      <c r="G127" s="35">
        <v>17.835000000000001</v>
      </c>
      <c r="H127" s="35">
        <v>231.70699999999999</v>
      </c>
      <c r="I127" s="35">
        <v>1.581</v>
      </c>
      <c r="J127" s="35">
        <v>5.6120000000000001</v>
      </c>
      <c r="K127" s="35">
        <v>267.96800000000002</v>
      </c>
      <c r="L127" s="35">
        <v>14.393000000000001</v>
      </c>
      <c r="M127" s="35">
        <v>1120.9749999999999</v>
      </c>
      <c r="N127" s="35">
        <v>490.06</v>
      </c>
      <c r="O127" s="35">
        <v>2123.8670000000002</v>
      </c>
      <c r="P127" s="35">
        <v>53.383000000000003</v>
      </c>
      <c r="Q127" s="35">
        <v>14.313000000000001</v>
      </c>
      <c r="R127" s="35">
        <v>11.824</v>
      </c>
      <c r="S127" s="35">
        <v>9.9789999999999992</v>
      </c>
      <c r="T127" s="35">
        <v>50.656999999999996</v>
      </c>
      <c r="U127" s="35">
        <v>116.566</v>
      </c>
      <c r="V127" s="35">
        <v>72.397999999999996</v>
      </c>
      <c r="W127" s="35">
        <v>87.372</v>
      </c>
      <c r="X127" s="35">
        <v>62.563000000000002</v>
      </c>
      <c r="Y127" s="35">
        <v>11.760999999999999</v>
      </c>
      <c r="Z127" s="35">
        <v>1.0940000000000001</v>
      </c>
      <c r="AA127" s="35">
        <v>11.321</v>
      </c>
      <c r="AB127" s="35">
        <v>4.343</v>
      </c>
      <c r="AD127" s="27">
        <f t="shared" si="15"/>
        <v>5.8830095000000009</v>
      </c>
      <c r="AE127" s="27">
        <f t="shared" si="16"/>
        <v>36.111725300000003</v>
      </c>
      <c r="AF127" s="27">
        <f t="shared" si="17"/>
        <v>0.13226239999999997</v>
      </c>
      <c r="AG127" s="27">
        <f t="shared" si="18"/>
        <v>0.23857440000000002</v>
      </c>
      <c r="AH127" s="27">
        <f t="shared" si="19"/>
        <v>2.1660524999999997</v>
      </c>
      <c r="AI127" s="27">
        <f t="shared" si="20"/>
        <v>0.72484199999999999</v>
      </c>
      <c r="AJ127" s="27">
        <f t="shared" si="21"/>
        <v>1.7026670000000002</v>
      </c>
      <c r="AK127" s="27">
        <f t="shared" si="22"/>
        <v>3.6206400000000007E-2</v>
      </c>
      <c r="AL127" s="27">
        <f t="shared" si="23"/>
        <v>25.215685100000009</v>
      </c>
      <c r="AM127" s="27">
        <f t="shared" si="24"/>
        <v>23.124092800000007</v>
      </c>
      <c r="AN127" s="27">
        <f t="shared" si="25"/>
        <v>36.865849599999997</v>
      </c>
      <c r="AO127" s="27">
        <f t="shared" si="26"/>
        <v>147.97975749999998</v>
      </c>
      <c r="AP127" s="27">
        <f t="shared" si="27"/>
        <v>176.09508400000001</v>
      </c>
      <c r="AQ127" s="27">
        <f t="shared" si="28"/>
        <v>130.58903519999998</v>
      </c>
      <c r="AR127" s="27">
        <f t="shared" si="29"/>
        <v>44.027153599999991</v>
      </c>
      <c r="AS127" s="34">
        <v>0.27285370230674744</v>
      </c>
    </row>
    <row r="128" spans="1:45" ht="15" x14ac:dyDescent="0.2">
      <c r="A128" s="29" t="s">
        <v>86</v>
      </c>
      <c r="B128" s="54"/>
      <c r="C128" s="65" t="s">
        <v>224</v>
      </c>
      <c r="D128" s="62">
        <v>157.69200000000001</v>
      </c>
      <c r="F128" s="34">
        <v>0.20311389118432999</v>
      </c>
      <c r="G128" s="35">
        <v>18.841000000000001</v>
      </c>
      <c r="H128" s="35">
        <v>237.55799999999999</v>
      </c>
      <c r="I128" s="35">
        <v>1.5389999999999999</v>
      </c>
      <c r="J128" s="35">
        <v>5.0309999999999997</v>
      </c>
      <c r="K128" s="35">
        <v>269.74400000000003</v>
      </c>
      <c r="L128" s="35">
        <v>15.567</v>
      </c>
      <c r="M128" s="35">
        <v>1117.0709999999999</v>
      </c>
      <c r="N128" s="35">
        <v>464.09699999999998</v>
      </c>
      <c r="O128" s="35">
        <v>2138.9540000000002</v>
      </c>
      <c r="P128" s="35">
        <v>48.792000000000002</v>
      </c>
      <c r="Q128" s="35">
        <v>14.316000000000001</v>
      </c>
      <c r="R128" s="35">
        <v>10.544</v>
      </c>
      <c r="S128" s="35">
        <v>8.3119999999999994</v>
      </c>
      <c r="T128" s="35">
        <v>46.616</v>
      </c>
      <c r="U128" s="35">
        <v>119.074</v>
      </c>
      <c r="V128" s="35">
        <v>70.088999999999999</v>
      </c>
      <c r="W128" s="35">
        <v>83.694000000000003</v>
      </c>
      <c r="X128" s="35">
        <v>57.893000000000001</v>
      </c>
      <c r="Y128" s="35">
        <v>12.285</v>
      </c>
      <c r="Z128" s="35">
        <v>1.04</v>
      </c>
      <c r="AA128" s="35">
        <v>12.824999999999999</v>
      </c>
      <c r="AB128" s="35">
        <v>5.0039999999999996</v>
      </c>
      <c r="AD128" s="27">
        <f t="shared" si="15"/>
        <v>6.2810837000000008</v>
      </c>
      <c r="AE128" s="27">
        <f t="shared" si="16"/>
        <v>36.860068200000001</v>
      </c>
      <c r="AF128" s="27">
        <f t="shared" si="17"/>
        <v>0.12678559999999997</v>
      </c>
      <c r="AG128" s="27">
        <f t="shared" si="18"/>
        <v>0.23999520000000002</v>
      </c>
      <c r="AH128" s="27">
        <f t="shared" si="19"/>
        <v>2.1586349</v>
      </c>
      <c r="AI128" s="27">
        <f t="shared" si="20"/>
        <v>0.70666790000000002</v>
      </c>
      <c r="AJ128" s="27">
        <f t="shared" si="21"/>
        <v>1.717754</v>
      </c>
      <c r="AK128" s="27">
        <f t="shared" si="22"/>
        <v>3.2533600000000003E-2</v>
      </c>
      <c r="AL128" s="27">
        <f t="shared" si="23"/>
        <v>25.233933200000003</v>
      </c>
      <c r="AM128" s="27">
        <f t="shared" si="24"/>
        <v>15.543676800000007</v>
      </c>
      <c r="AN128" s="27">
        <f t="shared" si="25"/>
        <v>33.361148799999995</v>
      </c>
      <c r="AO128" s="27">
        <f t="shared" si="26"/>
        <v>139.09965999999997</v>
      </c>
      <c r="AP128" s="27">
        <f t="shared" si="27"/>
        <v>178.03627599999999</v>
      </c>
      <c r="AQ128" s="27">
        <f t="shared" si="28"/>
        <v>127.1993904</v>
      </c>
      <c r="AR128" s="27">
        <f t="shared" si="29"/>
        <v>44.853815999999995</v>
      </c>
      <c r="AS128" s="34">
        <v>0.20311389118432999</v>
      </c>
    </row>
    <row r="129" spans="1:45" ht="15" x14ac:dyDescent="0.2">
      <c r="A129" s="29" t="s">
        <v>87</v>
      </c>
      <c r="B129" s="54"/>
      <c r="C129" s="65" t="s">
        <v>224</v>
      </c>
      <c r="D129" s="62">
        <v>158.846</v>
      </c>
      <c r="F129" s="34">
        <v>0.25018053501844406</v>
      </c>
      <c r="G129" s="35">
        <v>18.593</v>
      </c>
      <c r="H129" s="35">
        <v>239.07900000000001</v>
      </c>
      <c r="I129" s="35">
        <v>1.74</v>
      </c>
      <c r="J129" s="35">
        <v>5.38</v>
      </c>
      <c r="K129" s="35">
        <v>255.41399999999999</v>
      </c>
      <c r="L129" s="35">
        <v>11.598000000000001</v>
      </c>
      <c r="M129" s="35">
        <v>1129.998</v>
      </c>
      <c r="N129" s="35">
        <v>500.762</v>
      </c>
      <c r="O129" s="35">
        <v>2060.7420000000002</v>
      </c>
      <c r="P129" s="35">
        <v>51.95</v>
      </c>
      <c r="Q129" s="35">
        <v>13.609</v>
      </c>
      <c r="R129" s="35">
        <v>12.143000000000001</v>
      </c>
      <c r="S129" s="35">
        <v>8.4649999999999999</v>
      </c>
      <c r="T129" s="35">
        <v>46.52</v>
      </c>
      <c r="U129" s="35">
        <v>97.332999999999998</v>
      </c>
      <c r="V129" s="35">
        <v>71.375</v>
      </c>
      <c r="W129" s="35">
        <v>84.644999999999996</v>
      </c>
      <c r="X129" s="35">
        <v>58.64</v>
      </c>
      <c r="Y129" s="35">
        <v>13.74</v>
      </c>
      <c r="Z129" s="35">
        <v>1.099</v>
      </c>
      <c r="AA129" s="35">
        <v>11.651999999999999</v>
      </c>
      <c r="AB129" s="35">
        <v>4.3179999999999996</v>
      </c>
      <c r="AD129" s="27">
        <f t="shared" si="15"/>
        <v>6.1829501000000002</v>
      </c>
      <c r="AE129" s="27">
        <f t="shared" si="16"/>
        <v>37.054604100000006</v>
      </c>
      <c r="AF129" s="27">
        <f t="shared" si="17"/>
        <v>0.15299599999999999</v>
      </c>
      <c r="AG129" s="27">
        <f t="shared" si="18"/>
        <v>0.22853119999999999</v>
      </c>
      <c r="AH129" s="27">
        <f t="shared" si="19"/>
        <v>2.1831962000000003</v>
      </c>
      <c r="AI129" s="27">
        <f t="shared" si="20"/>
        <v>0.73233339999999991</v>
      </c>
      <c r="AJ129" s="27">
        <f t="shared" si="21"/>
        <v>1.6395420000000003</v>
      </c>
      <c r="AK129" s="27">
        <f t="shared" si="22"/>
        <v>3.5060000000000008E-2</v>
      </c>
      <c r="AL129" s="27">
        <f t="shared" si="23"/>
        <v>20.933464300000004</v>
      </c>
      <c r="AM129" s="27">
        <f t="shared" si="24"/>
        <v>25.01327460000001</v>
      </c>
      <c r="AN129" s="27">
        <f t="shared" si="25"/>
        <v>33.682816000000003</v>
      </c>
      <c r="AO129" s="27">
        <f t="shared" si="26"/>
        <v>138.8887</v>
      </c>
      <c r="AP129" s="27">
        <f t="shared" si="27"/>
        <v>161.208742</v>
      </c>
      <c r="AQ129" s="27">
        <f t="shared" si="28"/>
        <v>128.07583199999999</v>
      </c>
      <c r="AR129" s="27">
        <f t="shared" si="29"/>
        <v>47.149223999999997</v>
      </c>
      <c r="AS129" s="34">
        <v>0.25018053501844406</v>
      </c>
    </row>
    <row r="130" spans="1:45" ht="15" x14ac:dyDescent="0.2">
      <c r="A130" s="29" t="s">
        <v>88</v>
      </c>
      <c r="B130" s="54"/>
      <c r="C130" s="65" t="s">
        <v>224</v>
      </c>
      <c r="D130" s="62">
        <v>160</v>
      </c>
      <c r="F130" s="34"/>
      <c r="G130" s="35">
        <v>18.852</v>
      </c>
      <c r="H130" s="35">
        <v>241.084</v>
      </c>
      <c r="I130" s="35">
        <v>1.6970000000000001</v>
      </c>
      <c r="J130" s="35">
        <v>4.6449999999999996</v>
      </c>
      <c r="K130" s="35">
        <v>248.84200000000001</v>
      </c>
      <c r="L130" s="35">
        <v>16.623000000000001</v>
      </c>
      <c r="M130" s="35">
        <v>1200.0740000000001</v>
      </c>
      <c r="N130" s="35">
        <v>426.702</v>
      </c>
      <c r="O130" s="35">
        <v>2126.3270000000002</v>
      </c>
      <c r="P130" s="35">
        <v>49.307000000000002</v>
      </c>
      <c r="Q130" s="35">
        <v>14.359</v>
      </c>
      <c r="R130" s="35">
        <v>10.901999999999999</v>
      </c>
      <c r="S130" s="35">
        <v>8.5860000000000003</v>
      </c>
      <c r="T130" s="35">
        <v>47.826999999999998</v>
      </c>
      <c r="U130" s="35">
        <v>77.216999999999999</v>
      </c>
      <c r="V130" s="35">
        <v>63.710999999999999</v>
      </c>
      <c r="W130" s="35">
        <v>85.186000000000007</v>
      </c>
      <c r="X130" s="35">
        <v>49.28</v>
      </c>
      <c r="Y130" s="35">
        <v>10.95</v>
      </c>
      <c r="Z130" s="35">
        <v>0.99399999999999999</v>
      </c>
      <c r="AA130" s="35">
        <v>9.5129999999999999</v>
      </c>
      <c r="AB130" s="35">
        <v>4.4260000000000002</v>
      </c>
      <c r="AD130" s="27">
        <f t="shared" si="15"/>
        <v>6.2854364</v>
      </c>
      <c r="AE130" s="27">
        <f t="shared" si="16"/>
        <v>37.311043600000005</v>
      </c>
      <c r="AF130" s="27">
        <f t="shared" si="17"/>
        <v>0.14738879999999999</v>
      </c>
      <c r="AG130" s="27">
        <f t="shared" si="18"/>
        <v>0.22327360000000002</v>
      </c>
      <c r="AH130" s="27">
        <f t="shared" si="19"/>
        <v>2.3163406000000002</v>
      </c>
      <c r="AI130" s="27">
        <f t="shared" si="20"/>
        <v>0.68049139999999997</v>
      </c>
      <c r="AJ130" s="27">
        <f t="shared" si="21"/>
        <v>1.7051270000000003</v>
      </c>
      <c r="AK130" s="27">
        <f t="shared" si="22"/>
        <v>3.2945600000000005E-2</v>
      </c>
      <c r="AL130" s="27">
        <f t="shared" si="23"/>
        <v>25.49548930000001</v>
      </c>
      <c r="AM130" s="27">
        <f t="shared" si="24"/>
        <v>17.663824400000003</v>
      </c>
      <c r="AN130" s="27">
        <f t="shared" si="25"/>
        <v>33.937206399999994</v>
      </c>
      <c r="AO130" s="27">
        <f t="shared" si="26"/>
        <v>141.76083249999999</v>
      </c>
      <c r="AP130" s="27">
        <f t="shared" si="27"/>
        <v>145.638958</v>
      </c>
      <c r="AQ130" s="27">
        <f t="shared" si="28"/>
        <v>128.5744176</v>
      </c>
      <c r="AR130" s="27">
        <f t="shared" si="29"/>
        <v>42.747720000000001</v>
      </c>
      <c r="AS130" s="34"/>
    </row>
    <row r="131" spans="1:45" x14ac:dyDescent="0.2">
      <c r="A131" s="29"/>
      <c r="B131" s="55"/>
      <c r="C131" s="57"/>
      <c r="D131" s="63"/>
      <c r="E131" s="30"/>
      <c r="F131" s="34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S131" s="34"/>
    </row>
    <row r="132" spans="1:45" s="38" customFormat="1" x14ac:dyDescent="0.2">
      <c r="A132" s="38" t="s">
        <v>169</v>
      </c>
      <c r="B132" s="39">
        <v>1</v>
      </c>
      <c r="C132" s="56" t="s">
        <v>223</v>
      </c>
      <c r="D132" s="62">
        <v>1.369</v>
      </c>
      <c r="E132" s="60"/>
      <c r="F132" s="40">
        <v>2.0731469392776489</v>
      </c>
      <c r="G132" s="40">
        <v>25.661000000000001</v>
      </c>
      <c r="H132" s="40">
        <v>160.67500000000001</v>
      </c>
      <c r="I132" s="40">
        <v>2.5089999999999999</v>
      </c>
      <c r="J132" s="40">
        <v>11.218999999999999</v>
      </c>
      <c r="K132" s="40">
        <v>914.02599999999995</v>
      </c>
      <c r="L132" s="40">
        <v>36.676000000000002</v>
      </c>
      <c r="M132" s="40">
        <v>1534.7080000000001</v>
      </c>
      <c r="N132" s="40">
        <v>417.14400000000001</v>
      </c>
      <c r="O132" s="40">
        <v>4796.6080000000002</v>
      </c>
      <c r="P132" s="40">
        <v>71.275000000000006</v>
      </c>
      <c r="Q132" s="40">
        <v>27.149000000000001</v>
      </c>
      <c r="R132" s="40">
        <v>17.841000000000001</v>
      </c>
      <c r="S132" s="40">
        <v>20.440000000000001</v>
      </c>
      <c r="T132" s="40">
        <v>116.161</v>
      </c>
      <c r="U132" s="40">
        <v>96.241</v>
      </c>
      <c r="V132" s="40">
        <v>68.771000000000001</v>
      </c>
      <c r="W132" s="40">
        <v>92.247</v>
      </c>
      <c r="X132" s="40">
        <v>45.573999999999998</v>
      </c>
      <c r="Y132" s="40">
        <v>20.763999999999999</v>
      </c>
      <c r="Z132" s="40">
        <v>1.86</v>
      </c>
      <c r="AA132" s="40">
        <v>12.701000000000001</v>
      </c>
      <c r="AB132" s="40">
        <v>3.851</v>
      </c>
      <c r="AD132" s="38">
        <f t="shared" ref="AD132:AD195" si="30">0.3957*G132-1.1743</f>
        <v>8.9797577000000004</v>
      </c>
      <c r="AE132" s="38">
        <f t="shared" ref="AE132:AE195" si="31">0.1279*H132+6.4764</f>
        <v>27.026732500000001</v>
      </c>
      <c r="AF132" s="38">
        <f t="shared" ref="AF132:AF195" si="32">0.1304*I132-0.0739</f>
        <v>0.25327359999999999</v>
      </c>
      <c r="AG132" s="27">
        <f t="shared" ref="AG132:AG194" si="33">0.0008*K132+0.0242</f>
        <v>0.7554208</v>
      </c>
      <c r="AH132" s="38">
        <f t="shared" ref="AH132:AH195" si="34">0.0019*M132+0.0362</f>
        <v>2.9521452000000004</v>
      </c>
      <c r="AI132" s="38">
        <f t="shared" ref="AI132:AI195" si="35">0.0007*N132+0.3818</f>
        <v>0.67380079999999998</v>
      </c>
      <c r="AJ132" s="38">
        <f t="shared" ref="AJ132:AJ195" si="36">0.001*O132-0.4212</f>
        <v>4.3754080000000002</v>
      </c>
      <c r="AK132" s="38">
        <f t="shared" ref="AK132:AK195" si="37">0.0008*P132-0.0065</f>
        <v>5.0520000000000009E-2</v>
      </c>
      <c r="AL132" s="38">
        <f t="shared" ref="AL132:AL195" si="38">6.0827*Q132-61.846</f>
        <v>103.2932223</v>
      </c>
      <c r="AM132" s="38">
        <f t="shared" ref="AM132:AM195" si="39">5.9222*R132-46.9</f>
        <v>58.75797020000001</v>
      </c>
      <c r="AN132" s="38">
        <f t="shared" ref="AN132:AN195" si="40">2.1024*S132+15.886</f>
        <v>58.859055999999995</v>
      </c>
      <c r="AO132" s="38">
        <f t="shared" ref="AO132:AO195" si="41">2.1975*T132+36.661</f>
        <v>291.92479749999995</v>
      </c>
      <c r="AP132" s="38">
        <f t="shared" ref="AP132:AP195" si="42">0.774*U132+85.873</f>
        <v>160.36353400000002</v>
      </c>
      <c r="AQ132" s="38">
        <f t="shared" ref="AQ132:AQ194" si="43">0.9216*W132+50.067</f>
        <v>135.0818352</v>
      </c>
      <c r="AR132" s="38">
        <f t="shared" ref="AR132:AR195" si="44">1.5776*Y132+25.473</f>
        <v>58.230286399999997</v>
      </c>
      <c r="AS132" s="40">
        <v>2.0731469392776489</v>
      </c>
    </row>
    <row r="133" spans="1:45" s="38" customFormat="1" x14ac:dyDescent="0.2">
      <c r="A133" s="38" t="s">
        <v>169</v>
      </c>
      <c r="B133" s="39">
        <v>2</v>
      </c>
      <c r="C133" s="56" t="s">
        <v>223</v>
      </c>
      <c r="D133" s="62">
        <v>2.738</v>
      </c>
      <c r="E133" s="60"/>
      <c r="F133" s="40">
        <v>3.4105767011642456</v>
      </c>
      <c r="G133" s="40">
        <v>26.81</v>
      </c>
      <c r="H133" s="40">
        <v>156.16499999999999</v>
      </c>
      <c r="I133" s="40">
        <v>3.2709999999999999</v>
      </c>
      <c r="J133" s="40">
        <v>14.605</v>
      </c>
      <c r="K133" s="40">
        <v>1014.899</v>
      </c>
      <c r="L133" s="40">
        <v>40.521999999999998</v>
      </c>
      <c r="M133" s="40">
        <v>1520.269</v>
      </c>
      <c r="N133" s="40">
        <v>455.52</v>
      </c>
      <c r="O133" s="40">
        <v>4927.1639999999998</v>
      </c>
      <c r="P133" s="40">
        <v>76.834000000000003</v>
      </c>
      <c r="Q133" s="40">
        <v>27.629000000000001</v>
      </c>
      <c r="R133" s="40">
        <v>17.221</v>
      </c>
      <c r="S133" s="40">
        <v>21.716999999999999</v>
      </c>
      <c r="T133" s="40">
        <v>126.504</v>
      </c>
      <c r="U133" s="40">
        <v>81.63</v>
      </c>
      <c r="V133" s="40">
        <v>60.631999999999998</v>
      </c>
      <c r="W133" s="40">
        <v>83.724000000000004</v>
      </c>
      <c r="X133" s="40">
        <v>38.805999999999997</v>
      </c>
      <c r="Y133" s="40">
        <v>21.422999999999998</v>
      </c>
      <c r="Z133" s="40">
        <v>2.0990000000000002</v>
      </c>
      <c r="AA133" s="40">
        <v>13.045999999999999</v>
      </c>
      <c r="AB133" s="40">
        <v>4.2590000000000003</v>
      </c>
      <c r="AD133" s="38">
        <f t="shared" si="30"/>
        <v>9.4344169999999981</v>
      </c>
      <c r="AE133" s="38">
        <f t="shared" si="31"/>
        <v>26.449903499999998</v>
      </c>
      <c r="AF133" s="38">
        <f t="shared" si="32"/>
        <v>0.35263839999999991</v>
      </c>
      <c r="AG133" s="27">
        <f t="shared" si="33"/>
        <v>0.83611920000000006</v>
      </c>
      <c r="AH133" s="38">
        <f t="shared" si="34"/>
        <v>2.9247111000000001</v>
      </c>
      <c r="AI133" s="38">
        <f t="shared" si="35"/>
        <v>0.70066399999999995</v>
      </c>
      <c r="AJ133" s="38">
        <f t="shared" si="36"/>
        <v>4.5059639999999996</v>
      </c>
      <c r="AK133" s="38">
        <f t="shared" si="37"/>
        <v>5.4967200000000008E-2</v>
      </c>
      <c r="AL133" s="38">
        <f t="shared" si="38"/>
        <v>106.21291830000001</v>
      </c>
      <c r="AM133" s="38">
        <f t="shared" si="39"/>
        <v>55.086206199999999</v>
      </c>
      <c r="AN133" s="38">
        <f t="shared" si="40"/>
        <v>61.543820799999992</v>
      </c>
      <c r="AO133" s="38">
        <f t="shared" si="41"/>
        <v>314.65353999999996</v>
      </c>
      <c r="AP133" s="38">
        <f t="shared" si="42"/>
        <v>149.05462</v>
      </c>
      <c r="AQ133" s="38">
        <f t="shared" si="43"/>
        <v>127.2270384</v>
      </c>
      <c r="AR133" s="38">
        <f t="shared" si="44"/>
        <v>59.269924799999991</v>
      </c>
      <c r="AS133" s="40">
        <v>3.4105767011642456</v>
      </c>
    </row>
    <row r="134" spans="1:45" s="38" customFormat="1" x14ac:dyDescent="0.2">
      <c r="A134" s="38" t="s">
        <v>169</v>
      </c>
      <c r="B134" s="39">
        <v>3</v>
      </c>
      <c r="C134" s="56" t="s">
        <v>223</v>
      </c>
      <c r="D134" s="62">
        <v>4.1070000000000002</v>
      </c>
      <c r="E134" s="60"/>
      <c r="F134" s="40">
        <v>3.0697653293609619</v>
      </c>
      <c r="G134" s="40">
        <v>26.146000000000001</v>
      </c>
      <c r="H134" s="40">
        <v>153.46799999999999</v>
      </c>
      <c r="I134" s="40">
        <v>2.5190000000000001</v>
      </c>
      <c r="J134" s="40">
        <v>11.180999999999999</v>
      </c>
      <c r="K134" s="40">
        <v>658.06899999999996</v>
      </c>
      <c r="L134" s="40">
        <v>29.957999999999998</v>
      </c>
      <c r="M134" s="40">
        <v>1690.335</v>
      </c>
      <c r="N134" s="40">
        <v>632.15700000000004</v>
      </c>
      <c r="O134" s="40">
        <v>4636.0330000000004</v>
      </c>
      <c r="P134" s="40">
        <v>79.218999999999994</v>
      </c>
      <c r="Q134" s="40">
        <v>26.047000000000001</v>
      </c>
      <c r="R134" s="40">
        <v>17.870999999999999</v>
      </c>
      <c r="S134" s="40">
        <v>20.175999999999998</v>
      </c>
      <c r="T134" s="40">
        <v>109.239</v>
      </c>
      <c r="U134" s="40">
        <v>92.980999999999995</v>
      </c>
      <c r="V134" s="40">
        <v>68.501000000000005</v>
      </c>
      <c r="W134" s="40">
        <v>101.52200000000001</v>
      </c>
      <c r="X134" s="40">
        <v>46.142000000000003</v>
      </c>
      <c r="Y134" s="40">
        <v>22.219000000000001</v>
      </c>
      <c r="Z134" s="40">
        <v>2.1419999999999999</v>
      </c>
      <c r="AA134" s="40">
        <v>12.74</v>
      </c>
      <c r="AB134" s="40">
        <v>4.3810000000000002</v>
      </c>
      <c r="AD134" s="38">
        <f t="shared" si="30"/>
        <v>9.1716721999999997</v>
      </c>
      <c r="AE134" s="38">
        <f t="shared" si="31"/>
        <v>26.104957200000001</v>
      </c>
      <c r="AF134" s="38">
        <f t="shared" si="32"/>
        <v>0.25457759999999996</v>
      </c>
      <c r="AG134" s="27">
        <f t="shared" si="33"/>
        <v>0.55065520000000001</v>
      </c>
      <c r="AH134" s="38">
        <f t="shared" si="34"/>
        <v>3.2478365</v>
      </c>
      <c r="AI134" s="38">
        <f t="shared" si="35"/>
        <v>0.82430990000000004</v>
      </c>
      <c r="AJ134" s="38">
        <f t="shared" si="36"/>
        <v>4.2148330000000005</v>
      </c>
      <c r="AK134" s="38">
        <f t="shared" si="37"/>
        <v>5.6875199999999994E-2</v>
      </c>
      <c r="AL134" s="38">
        <f t="shared" si="38"/>
        <v>96.590086899999989</v>
      </c>
      <c r="AM134" s="38">
        <f t="shared" si="39"/>
        <v>58.935636199999998</v>
      </c>
      <c r="AN134" s="38">
        <f t="shared" si="40"/>
        <v>58.304022399999994</v>
      </c>
      <c r="AO134" s="38">
        <f t="shared" si="41"/>
        <v>276.71370249999995</v>
      </c>
      <c r="AP134" s="38">
        <f t="shared" si="42"/>
        <v>157.840294</v>
      </c>
      <c r="AQ134" s="38">
        <f t="shared" si="43"/>
        <v>143.62967520000001</v>
      </c>
      <c r="AR134" s="38">
        <f t="shared" si="44"/>
        <v>60.525694399999999</v>
      </c>
      <c r="AS134" s="40">
        <v>3.0697653293609619</v>
      </c>
    </row>
    <row r="135" spans="1:45" s="38" customFormat="1" x14ac:dyDescent="0.2">
      <c r="A135" s="38" t="s">
        <v>169</v>
      </c>
      <c r="B135" s="39">
        <v>4</v>
      </c>
      <c r="C135" s="56" t="s">
        <v>223</v>
      </c>
      <c r="D135" s="62">
        <v>5.476</v>
      </c>
      <c r="E135" s="60"/>
      <c r="F135" s="40">
        <v>2.3630071878433228</v>
      </c>
      <c r="G135" s="40">
        <v>25.54</v>
      </c>
      <c r="H135" s="40">
        <v>151.94399999999999</v>
      </c>
      <c r="I135" s="40">
        <v>2.6019999999999999</v>
      </c>
      <c r="J135" s="40">
        <v>8.0210000000000008</v>
      </c>
      <c r="K135" s="40">
        <v>670.84900000000005</v>
      </c>
      <c r="L135" s="40">
        <v>34.091999999999999</v>
      </c>
      <c r="M135" s="40">
        <v>1652.472</v>
      </c>
      <c r="N135" s="40">
        <v>454.28300000000002</v>
      </c>
      <c r="O135" s="40">
        <v>4729.1369999999997</v>
      </c>
      <c r="P135" s="40">
        <v>73.478999999999999</v>
      </c>
      <c r="Q135" s="40">
        <v>27.151</v>
      </c>
      <c r="R135" s="40">
        <v>17.530999999999999</v>
      </c>
      <c r="S135" s="40">
        <v>18.654</v>
      </c>
      <c r="T135" s="40">
        <v>107.175</v>
      </c>
      <c r="U135" s="40">
        <v>102.744</v>
      </c>
      <c r="V135" s="40">
        <v>78.406000000000006</v>
      </c>
      <c r="W135" s="40">
        <v>116.712</v>
      </c>
      <c r="X135" s="40">
        <v>51.798000000000002</v>
      </c>
      <c r="Y135" s="40">
        <v>22.559000000000001</v>
      </c>
      <c r="Z135" s="40">
        <v>2.2069999999999999</v>
      </c>
      <c r="AA135" s="40">
        <v>13.118</v>
      </c>
      <c r="AB135" s="40">
        <v>6.1079999999999997</v>
      </c>
      <c r="AD135" s="38">
        <f t="shared" si="30"/>
        <v>8.9318779999999993</v>
      </c>
      <c r="AE135" s="38">
        <f t="shared" si="31"/>
        <v>25.910037600000003</v>
      </c>
      <c r="AF135" s="38">
        <f t="shared" si="32"/>
        <v>0.26540079999999999</v>
      </c>
      <c r="AG135" s="27">
        <f t="shared" si="33"/>
        <v>0.56087920000000002</v>
      </c>
      <c r="AH135" s="38">
        <f t="shared" si="34"/>
        <v>3.1758967999999999</v>
      </c>
      <c r="AI135" s="38">
        <f t="shared" si="35"/>
        <v>0.69979809999999998</v>
      </c>
      <c r="AJ135" s="38">
        <f t="shared" si="36"/>
        <v>4.3079369999999999</v>
      </c>
      <c r="AK135" s="38">
        <f t="shared" si="37"/>
        <v>5.2283200000000002E-2</v>
      </c>
      <c r="AL135" s="38">
        <f t="shared" si="38"/>
        <v>103.30538769999998</v>
      </c>
      <c r="AM135" s="38">
        <f t="shared" si="39"/>
        <v>56.922088199999997</v>
      </c>
      <c r="AN135" s="38">
        <f t="shared" si="40"/>
        <v>55.104169599999992</v>
      </c>
      <c r="AO135" s="38">
        <f t="shared" si="41"/>
        <v>272.17806250000001</v>
      </c>
      <c r="AP135" s="38">
        <f t="shared" si="42"/>
        <v>165.39685600000001</v>
      </c>
      <c r="AQ135" s="38">
        <f t="shared" si="43"/>
        <v>157.6287792</v>
      </c>
      <c r="AR135" s="38">
        <f t="shared" si="44"/>
        <v>61.062078399999997</v>
      </c>
      <c r="AS135" s="40">
        <v>2.3630071878433228</v>
      </c>
    </row>
    <row r="136" spans="1:45" s="38" customFormat="1" x14ac:dyDescent="0.2">
      <c r="A136" s="38" t="s">
        <v>169</v>
      </c>
      <c r="B136" s="39">
        <v>5</v>
      </c>
      <c r="C136" s="56" t="s">
        <v>223</v>
      </c>
      <c r="D136" s="62">
        <v>6.8449999999999998</v>
      </c>
      <c r="E136" s="60"/>
      <c r="F136" s="40">
        <v>3.038968563079834</v>
      </c>
      <c r="G136" s="40">
        <v>25.050999999999998</v>
      </c>
      <c r="H136" s="40">
        <v>153.73699999999999</v>
      </c>
      <c r="I136" s="40">
        <v>2.7040000000000002</v>
      </c>
      <c r="J136" s="40">
        <v>12.268000000000001</v>
      </c>
      <c r="K136" s="40">
        <v>1058.8030000000001</v>
      </c>
      <c r="L136" s="40">
        <v>41.042999999999999</v>
      </c>
      <c r="M136" s="40">
        <v>1494.8040000000001</v>
      </c>
      <c r="N136" s="40">
        <v>417.5</v>
      </c>
      <c r="O136" s="40">
        <v>4576.9750000000004</v>
      </c>
      <c r="P136" s="40">
        <v>77.251999999999995</v>
      </c>
      <c r="Q136" s="40">
        <v>25.582999999999998</v>
      </c>
      <c r="R136" s="40">
        <v>16.757000000000001</v>
      </c>
      <c r="S136" s="40">
        <v>21.431000000000001</v>
      </c>
      <c r="T136" s="40">
        <v>119.444</v>
      </c>
      <c r="U136" s="40">
        <v>96.296999999999997</v>
      </c>
      <c r="V136" s="40">
        <v>70.501999999999995</v>
      </c>
      <c r="W136" s="40">
        <v>92.39</v>
      </c>
      <c r="X136" s="40">
        <v>45.802</v>
      </c>
      <c r="Y136" s="40">
        <v>20.475000000000001</v>
      </c>
      <c r="Z136" s="40">
        <v>1.966</v>
      </c>
      <c r="AA136" s="40">
        <v>14.022</v>
      </c>
      <c r="AB136" s="40">
        <v>4.7389999999999999</v>
      </c>
      <c r="AD136" s="38">
        <f t="shared" si="30"/>
        <v>8.7383806999999987</v>
      </c>
      <c r="AE136" s="38">
        <f t="shared" si="31"/>
        <v>26.139362300000002</v>
      </c>
      <c r="AF136" s="38">
        <f t="shared" si="32"/>
        <v>0.27870159999999999</v>
      </c>
      <c r="AG136" s="27">
        <f t="shared" si="33"/>
        <v>0.87124240000000008</v>
      </c>
      <c r="AH136" s="38">
        <f t="shared" si="34"/>
        <v>2.8763276000000002</v>
      </c>
      <c r="AI136" s="38">
        <f t="shared" si="35"/>
        <v>0.67405000000000004</v>
      </c>
      <c r="AJ136" s="38">
        <f t="shared" si="36"/>
        <v>4.1557750000000002</v>
      </c>
      <c r="AK136" s="38">
        <f t="shared" si="37"/>
        <v>5.5301599999999999E-2</v>
      </c>
      <c r="AL136" s="38">
        <f t="shared" si="38"/>
        <v>93.767714099999978</v>
      </c>
      <c r="AM136" s="38">
        <f t="shared" si="39"/>
        <v>52.338305400000017</v>
      </c>
      <c r="AN136" s="38">
        <f t="shared" si="40"/>
        <v>60.9425344</v>
      </c>
      <c r="AO136" s="38">
        <f t="shared" si="41"/>
        <v>299.13918999999999</v>
      </c>
      <c r="AP136" s="38">
        <f t="shared" si="42"/>
        <v>160.40687800000001</v>
      </c>
      <c r="AQ136" s="38">
        <f t="shared" si="43"/>
        <v>135.21362400000001</v>
      </c>
      <c r="AR136" s="38">
        <f t="shared" si="44"/>
        <v>57.774360000000001</v>
      </c>
      <c r="AS136" s="40">
        <v>3.038968563079834</v>
      </c>
    </row>
    <row r="137" spans="1:45" s="38" customFormat="1" x14ac:dyDescent="0.2">
      <c r="A137" s="38" t="s">
        <v>169</v>
      </c>
      <c r="B137" s="39">
        <v>6</v>
      </c>
      <c r="C137" s="56" t="s">
        <v>223</v>
      </c>
      <c r="D137" s="62">
        <v>8.2140000000000004</v>
      </c>
      <c r="E137" s="60"/>
      <c r="F137" s="40">
        <v>5.5449999999999999</v>
      </c>
      <c r="G137" s="40">
        <v>26.821999999999999</v>
      </c>
      <c r="H137" s="40">
        <v>155.44900000000001</v>
      </c>
      <c r="I137" s="40">
        <v>3.609</v>
      </c>
      <c r="J137" s="40">
        <v>14.933999999999999</v>
      </c>
      <c r="K137" s="40">
        <v>948.51700000000005</v>
      </c>
      <c r="L137" s="40">
        <v>38.158999999999999</v>
      </c>
      <c r="M137" s="40">
        <v>1489.3810000000001</v>
      </c>
      <c r="N137" s="40">
        <v>454.66899999999998</v>
      </c>
      <c r="O137" s="40">
        <v>4796.95</v>
      </c>
      <c r="P137" s="40">
        <v>68.551000000000002</v>
      </c>
      <c r="Q137" s="40">
        <v>26.87</v>
      </c>
      <c r="R137" s="40">
        <v>17.178999999999998</v>
      </c>
      <c r="S137" s="40">
        <v>22.547999999999998</v>
      </c>
      <c r="T137" s="40">
        <v>145.62799999999999</v>
      </c>
      <c r="U137" s="40">
        <v>84.117999999999995</v>
      </c>
      <c r="V137" s="40">
        <v>66.78</v>
      </c>
      <c r="W137" s="40">
        <v>88.322999999999993</v>
      </c>
      <c r="X137" s="40">
        <v>42.218000000000004</v>
      </c>
      <c r="Y137" s="40">
        <v>21.939</v>
      </c>
      <c r="Z137" s="40">
        <v>2.1379999999999999</v>
      </c>
      <c r="AA137" s="40">
        <v>10.756</v>
      </c>
      <c r="AB137" s="40">
        <v>4.6180000000000003</v>
      </c>
      <c r="AD137" s="38">
        <f t="shared" si="30"/>
        <v>9.4391653999999985</v>
      </c>
      <c r="AE137" s="38">
        <f t="shared" si="31"/>
        <v>26.358327100000004</v>
      </c>
      <c r="AF137" s="38">
        <f t="shared" si="32"/>
        <v>0.3967136</v>
      </c>
      <c r="AG137" s="27">
        <f t="shared" si="33"/>
        <v>0.78301360000000009</v>
      </c>
      <c r="AH137" s="38">
        <f t="shared" si="34"/>
        <v>2.8660239000000001</v>
      </c>
      <c r="AI137" s="38">
        <f t="shared" si="35"/>
        <v>0.70006829999999998</v>
      </c>
      <c r="AJ137" s="38">
        <f t="shared" si="36"/>
        <v>4.37575</v>
      </c>
      <c r="AK137" s="38">
        <f t="shared" si="37"/>
        <v>4.8340800000000003E-2</v>
      </c>
      <c r="AL137" s="38">
        <f t="shared" si="38"/>
        <v>101.596149</v>
      </c>
      <c r="AM137" s="38">
        <f t="shared" si="39"/>
        <v>54.837473799999991</v>
      </c>
      <c r="AN137" s="38">
        <f t="shared" si="40"/>
        <v>63.290915199999986</v>
      </c>
      <c r="AO137" s="38">
        <f t="shared" si="41"/>
        <v>356.67852999999997</v>
      </c>
      <c r="AP137" s="38">
        <f t="shared" si="42"/>
        <v>150.980332</v>
      </c>
      <c r="AQ137" s="38">
        <f t="shared" si="43"/>
        <v>131.4654768</v>
      </c>
      <c r="AR137" s="38">
        <f t="shared" si="44"/>
        <v>60.083966399999994</v>
      </c>
      <c r="AS137" s="40">
        <v>5.5449999999999999</v>
      </c>
    </row>
    <row r="138" spans="1:45" s="38" customFormat="1" x14ac:dyDescent="0.2">
      <c r="A138" s="38" t="s">
        <v>169</v>
      </c>
      <c r="B138" s="39">
        <v>7</v>
      </c>
      <c r="C138" s="56" t="s">
        <v>223</v>
      </c>
      <c r="D138" s="62">
        <v>9.5830000000000002</v>
      </c>
      <c r="E138" s="60"/>
      <c r="F138" s="40">
        <v>5.99</v>
      </c>
      <c r="G138" s="40">
        <v>25.887</v>
      </c>
      <c r="H138" s="40">
        <v>155.404</v>
      </c>
      <c r="I138" s="40">
        <v>2.5960000000000001</v>
      </c>
      <c r="J138" s="40">
        <v>9.3780000000000001</v>
      </c>
      <c r="K138" s="40">
        <v>621.83600000000001</v>
      </c>
      <c r="L138" s="40">
        <v>28.459</v>
      </c>
      <c r="M138" s="40">
        <v>1560.9290000000001</v>
      </c>
      <c r="N138" s="40">
        <v>549.41300000000001</v>
      </c>
      <c r="O138" s="40">
        <v>4420.67</v>
      </c>
      <c r="P138" s="40">
        <v>69.606999999999999</v>
      </c>
      <c r="Q138" s="40">
        <v>26.567</v>
      </c>
      <c r="R138" s="40">
        <v>18.754000000000001</v>
      </c>
      <c r="S138" s="40">
        <v>24.225000000000001</v>
      </c>
      <c r="T138" s="40">
        <v>167.17400000000001</v>
      </c>
      <c r="U138" s="40">
        <v>97.207999999999998</v>
      </c>
      <c r="V138" s="40">
        <v>64.128</v>
      </c>
      <c r="W138" s="40">
        <v>90.013999999999996</v>
      </c>
      <c r="X138" s="40">
        <v>40.963999999999999</v>
      </c>
      <c r="Y138" s="40">
        <v>21.975999999999999</v>
      </c>
      <c r="Z138" s="40">
        <v>1.9470000000000001</v>
      </c>
      <c r="AA138" s="40">
        <v>12.048999999999999</v>
      </c>
      <c r="AB138" s="40">
        <v>4.4829999999999997</v>
      </c>
      <c r="AD138" s="38">
        <f t="shared" si="30"/>
        <v>9.069185899999999</v>
      </c>
      <c r="AE138" s="38">
        <f t="shared" si="31"/>
        <v>26.352571600000005</v>
      </c>
      <c r="AF138" s="38">
        <f t="shared" si="32"/>
        <v>0.26461840000000003</v>
      </c>
      <c r="AG138" s="27">
        <f t="shared" si="33"/>
        <v>0.52166880000000004</v>
      </c>
      <c r="AH138" s="38">
        <f t="shared" si="34"/>
        <v>3.0019651000000001</v>
      </c>
      <c r="AI138" s="38">
        <f t="shared" si="35"/>
        <v>0.76638910000000005</v>
      </c>
      <c r="AJ138" s="38">
        <f t="shared" si="36"/>
        <v>3.9994700000000005</v>
      </c>
      <c r="AK138" s="38">
        <f t="shared" si="37"/>
        <v>4.9185600000000003E-2</v>
      </c>
      <c r="AL138" s="38">
        <f t="shared" si="38"/>
        <v>99.753090899999989</v>
      </c>
      <c r="AM138" s="38">
        <f t="shared" si="39"/>
        <v>64.164938800000016</v>
      </c>
      <c r="AN138" s="38">
        <f t="shared" si="40"/>
        <v>66.816639999999992</v>
      </c>
      <c r="AO138" s="38">
        <f t="shared" si="41"/>
        <v>404.02586499999995</v>
      </c>
      <c r="AP138" s="38">
        <f t="shared" si="42"/>
        <v>161.11199199999999</v>
      </c>
      <c r="AQ138" s="38">
        <f t="shared" si="43"/>
        <v>133.0239024</v>
      </c>
      <c r="AR138" s="38">
        <f t="shared" si="44"/>
        <v>60.142337599999998</v>
      </c>
      <c r="AS138" s="40">
        <v>5.99</v>
      </c>
    </row>
    <row r="139" spans="1:45" s="38" customFormat="1" x14ac:dyDescent="0.2">
      <c r="A139" s="38" t="s">
        <v>169</v>
      </c>
      <c r="B139" s="39">
        <v>8</v>
      </c>
      <c r="C139" s="56" t="s">
        <v>223</v>
      </c>
      <c r="D139" s="62">
        <v>10.952</v>
      </c>
      <c r="E139" s="60"/>
      <c r="F139" s="40">
        <v>7.8170000000000002</v>
      </c>
      <c r="G139" s="40">
        <v>26.667999999999999</v>
      </c>
      <c r="H139" s="40">
        <v>146.49600000000001</v>
      </c>
      <c r="I139" s="40">
        <v>4.5410000000000004</v>
      </c>
      <c r="J139" s="40">
        <v>22.873000000000001</v>
      </c>
      <c r="K139" s="40">
        <v>1196.1690000000001</v>
      </c>
      <c r="L139" s="40">
        <v>40.284999999999997</v>
      </c>
      <c r="M139" s="40">
        <v>1382.6320000000001</v>
      </c>
      <c r="N139" s="40">
        <v>528.32000000000005</v>
      </c>
      <c r="O139" s="40">
        <v>4746.4949999999999</v>
      </c>
      <c r="P139" s="40">
        <v>89.001999999999995</v>
      </c>
      <c r="Q139" s="40">
        <v>25.577999999999999</v>
      </c>
      <c r="R139" s="40">
        <v>17.747</v>
      </c>
      <c r="S139" s="40">
        <v>34.398000000000003</v>
      </c>
      <c r="T139" s="40">
        <v>200.43</v>
      </c>
      <c r="U139" s="40">
        <v>78.885000000000005</v>
      </c>
      <c r="V139" s="40">
        <v>70.355999999999995</v>
      </c>
      <c r="W139" s="40">
        <v>79.674000000000007</v>
      </c>
      <c r="X139" s="40">
        <v>41.878999999999998</v>
      </c>
      <c r="Y139" s="40">
        <v>28.527999999999999</v>
      </c>
      <c r="Z139" s="40">
        <v>2.8260000000000001</v>
      </c>
      <c r="AA139" s="40">
        <v>14.516</v>
      </c>
      <c r="AB139" s="40">
        <v>4.9509999999999996</v>
      </c>
      <c r="AD139" s="38">
        <f t="shared" si="30"/>
        <v>9.3782275999999989</v>
      </c>
      <c r="AE139" s="38">
        <f t="shared" si="31"/>
        <v>25.213238400000002</v>
      </c>
      <c r="AF139" s="38">
        <f t="shared" si="32"/>
        <v>0.5182464</v>
      </c>
      <c r="AG139" s="27">
        <f t="shared" si="33"/>
        <v>0.9811352000000001</v>
      </c>
      <c r="AH139" s="38">
        <f t="shared" si="34"/>
        <v>2.6632008000000003</v>
      </c>
      <c r="AI139" s="38">
        <f t="shared" si="35"/>
        <v>0.75162400000000007</v>
      </c>
      <c r="AJ139" s="38">
        <f t="shared" si="36"/>
        <v>4.3252950000000006</v>
      </c>
      <c r="AK139" s="38">
        <f t="shared" si="37"/>
        <v>6.4701599999999998E-2</v>
      </c>
      <c r="AL139" s="38">
        <f t="shared" si="38"/>
        <v>93.737300599999998</v>
      </c>
      <c r="AM139" s="38">
        <f t="shared" si="39"/>
        <v>58.201283400000001</v>
      </c>
      <c r="AN139" s="38">
        <f t="shared" si="40"/>
        <v>88.204355199999995</v>
      </c>
      <c r="AO139" s="38">
        <f t="shared" si="41"/>
        <v>477.10592499999996</v>
      </c>
      <c r="AP139" s="38">
        <f t="shared" si="42"/>
        <v>146.92999</v>
      </c>
      <c r="AQ139" s="38">
        <f t="shared" si="43"/>
        <v>123.49455840000002</v>
      </c>
      <c r="AR139" s="38">
        <f t="shared" si="44"/>
        <v>70.478772800000002</v>
      </c>
      <c r="AS139" s="40">
        <v>7.8170000000000002</v>
      </c>
    </row>
    <row r="140" spans="1:45" s="38" customFormat="1" x14ac:dyDescent="0.2">
      <c r="A140" s="38" t="s">
        <v>169</v>
      </c>
      <c r="B140" s="39">
        <v>9</v>
      </c>
      <c r="C140" s="56" t="s">
        <v>223</v>
      </c>
      <c r="D140" s="62">
        <v>12.321</v>
      </c>
      <c r="E140" s="60"/>
      <c r="F140" s="40">
        <v>3.6455000000000002</v>
      </c>
      <c r="G140" s="40">
        <v>15.686999999999999</v>
      </c>
      <c r="H140" s="40">
        <v>102.49299999999999</v>
      </c>
      <c r="I140" s="40">
        <v>1.7310000000000001</v>
      </c>
      <c r="J140" s="40">
        <v>8.0069999999999997</v>
      </c>
      <c r="K140" s="40">
        <v>637.88599999999997</v>
      </c>
      <c r="L140" s="40">
        <v>26.026</v>
      </c>
      <c r="M140" s="40">
        <v>1221.9760000000001</v>
      </c>
      <c r="N140" s="40">
        <v>309.46899999999999</v>
      </c>
      <c r="O140" s="40">
        <v>4410.299</v>
      </c>
      <c r="P140" s="40">
        <v>62.457000000000001</v>
      </c>
      <c r="Q140" s="40">
        <v>26.532</v>
      </c>
      <c r="R140" s="40">
        <v>17.027000000000001</v>
      </c>
      <c r="S140" s="40">
        <v>19.050999999999998</v>
      </c>
      <c r="T140" s="40">
        <v>101.941</v>
      </c>
      <c r="U140" s="40">
        <v>71.646000000000001</v>
      </c>
      <c r="V140" s="40">
        <v>54.524999999999999</v>
      </c>
      <c r="W140" s="40">
        <v>77.432000000000002</v>
      </c>
      <c r="X140" s="40">
        <v>36.695999999999998</v>
      </c>
      <c r="Y140" s="40">
        <v>17.649999999999999</v>
      </c>
      <c r="Z140" s="40">
        <v>1.663</v>
      </c>
      <c r="AA140" s="40">
        <v>10.329000000000001</v>
      </c>
      <c r="AB140" s="40">
        <v>4.0380000000000003</v>
      </c>
      <c r="AD140" s="38">
        <f t="shared" si="30"/>
        <v>5.0330459000000003</v>
      </c>
      <c r="AE140" s="38">
        <f t="shared" si="31"/>
        <v>19.5852547</v>
      </c>
      <c r="AF140" s="38">
        <f t="shared" si="32"/>
        <v>0.1518224</v>
      </c>
      <c r="AG140" s="27">
        <f t="shared" si="33"/>
        <v>0.53450880000000001</v>
      </c>
      <c r="AH140" s="38">
        <f t="shared" si="34"/>
        <v>2.3579544000000001</v>
      </c>
      <c r="AI140" s="38">
        <f t="shared" si="35"/>
        <v>0.59842829999999991</v>
      </c>
      <c r="AJ140" s="38">
        <f t="shared" si="36"/>
        <v>3.9890990000000004</v>
      </c>
      <c r="AK140" s="38">
        <f t="shared" si="37"/>
        <v>4.3465600000000007E-2</v>
      </c>
      <c r="AL140" s="38">
        <f t="shared" si="38"/>
        <v>99.540196399999985</v>
      </c>
      <c r="AM140" s="38">
        <f t="shared" si="39"/>
        <v>53.937299400000008</v>
      </c>
      <c r="AN140" s="38">
        <f t="shared" si="40"/>
        <v>55.938822399999992</v>
      </c>
      <c r="AO140" s="38">
        <f t="shared" si="41"/>
        <v>260.67634750000002</v>
      </c>
      <c r="AP140" s="38">
        <f t="shared" si="42"/>
        <v>141.32700400000002</v>
      </c>
      <c r="AQ140" s="38">
        <f t="shared" si="43"/>
        <v>121.4283312</v>
      </c>
      <c r="AR140" s="38">
        <f t="shared" si="44"/>
        <v>53.317639999999997</v>
      </c>
      <c r="AS140" s="40">
        <v>3.6455000000000002</v>
      </c>
    </row>
    <row r="141" spans="1:45" s="38" customFormat="1" x14ac:dyDescent="0.2">
      <c r="A141" s="38" t="s">
        <v>169</v>
      </c>
      <c r="B141" s="39">
        <v>10</v>
      </c>
      <c r="C141" s="56" t="s">
        <v>223</v>
      </c>
      <c r="D141" s="62">
        <v>13.69</v>
      </c>
      <c r="E141" s="60"/>
      <c r="F141" s="40">
        <v>2.5148414373397827</v>
      </c>
      <c r="G141" s="40">
        <v>25.71</v>
      </c>
      <c r="H141" s="40">
        <v>158.07599999999999</v>
      </c>
      <c r="I141" s="40">
        <v>2.4590000000000001</v>
      </c>
      <c r="J141" s="40">
        <v>6.3780000000000001</v>
      </c>
      <c r="K141" s="40">
        <v>752.11599999999999</v>
      </c>
      <c r="L141" s="40">
        <v>34.073</v>
      </c>
      <c r="M141" s="40">
        <v>1502.5419999999999</v>
      </c>
      <c r="N141" s="40">
        <v>345.77100000000002</v>
      </c>
      <c r="O141" s="40">
        <v>4776.4269999999997</v>
      </c>
      <c r="P141" s="40">
        <v>67.864000000000004</v>
      </c>
      <c r="Q141" s="40">
        <v>26.417999999999999</v>
      </c>
      <c r="R141" s="40">
        <v>17.617000000000001</v>
      </c>
      <c r="S141" s="40">
        <v>15.42</v>
      </c>
      <c r="T141" s="40">
        <v>95.578999999999994</v>
      </c>
      <c r="U141" s="40">
        <v>103.776</v>
      </c>
      <c r="V141" s="40">
        <v>69.515000000000001</v>
      </c>
      <c r="W141" s="40">
        <v>92.600999999999999</v>
      </c>
      <c r="X141" s="40">
        <v>46.844999999999999</v>
      </c>
      <c r="Y141" s="40">
        <v>17.914000000000001</v>
      </c>
      <c r="Z141" s="40">
        <v>1.621</v>
      </c>
      <c r="AA141" s="40">
        <v>13.117000000000001</v>
      </c>
      <c r="AB141" s="40">
        <v>4.7469999999999999</v>
      </c>
      <c r="AD141" s="38">
        <f t="shared" si="30"/>
        <v>8.9991469999999989</v>
      </c>
      <c r="AE141" s="38">
        <f t="shared" si="31"/>
        <v>26.694320400000002</v>
      </c>
      <c r="AF141" s="38">
        <f t="shared" si="32"/>
        <v>0.24675359999999999</v>
      </c>
      <c r="AG141" s="27">
        <f t="shared" si="33"/>
        <v>0.62589280000000003</v>
      </c>
      <c r="AH141" s="38">
        <f t="shared" si="34"/>
        <v>2.8910297999999996</v>
      </c>
      <c r="AI141" s="38">
        <f t="shared" si="35"/>
        <v>0.6238397</v>
      </c>
      <c r="AJ141" s="38">
        <f t="shared" si="36"/>
        <v>4.3552270000000002</v>
      </c>
      <c r="AK141" s="38">
        <f t="shared" si="37"/>
        <v>4.7791200000000006E-2</v>
      </c>
      <c r="AL141" s="38">
        <f t="shared" si="38"/>
        <v>98.84676859999999</v>
      </c>
      <c r="AM141" s="38">
        <f t="shared" si="39"/>
        <v>57.431397400000016</v>
      </c>
      <c r="AN141" s="38">
        <f t="shared" si="40"/>
        <v>48.305008000000001</v>
      </c>
      <c r="AO141" s="38">
        <f t="shared" si="41"/>
        <v>246.69585249999997</v>
      </c>
      <c r="AP141" s="38">
        <f t="shared" si="42"/>
        <v>166.19562400000001</v>
      </c>
      <c r="AQ141" s="38">
        <f t="shared" si="43"/>
        <v>135.4080816</v>
      </c>
      <c r="AR141" s="38">
        <f t="shared" si="44"/>
        <v>53.734126400000001</v>
      </c>
      <c r="AS141" s="40">
        <v>2.5148414373397827</v>
      </c>
    </row>
    <row r="142" spans="1:45" s="38" customFormat="1" x14ac:dyDescent="0.2">
      <c r="A142" s="38" t="s">
        <v>169</v>
      </c>
      <c r="B142" s="39">
        <v>11</v>
      </c>
      <c r="C142" s="56" t="s">
        <v>223</v>
      </c>
      <c r="D142" s="62">
        <v>15.058999999999999</v>
      </c>
      <c r="E142" s="60"/>
      <c r="F142" s="40">
        <v>2.5578937530517578</v>
      </c>
      <c r="G142" s="40">
        <v>26.523</v>
      </c>
      <c r="H142" s="40">
        <v>161.197</v>
      </c>
      <c r="I142" s="40">
        <v>2.9849999999999999</v>
      </c>
      <c r="J142" s="40">
        <v>13.048</v>
      </c>
      <c r="K142" s="40">
        <v>703.78800000000001</v>
      </c>
      <c r="L142" s="40">
        <v>30.995000000000001</v>
      </c>
      <c r="M142" s="40">
        <v>1511.7940000000001</v>
      </c>
      <c r="N142" s="40">
        <v>450.43900000000002</v>
      </c>
      <c r="O142" s="40">
        <v>4953.3959999999997</v>
      </c>
      <c r="P142" s="40">
        <v>79.209999999999994</v>
      </c>
      <c r="Q142" s="40">
        <v>27.956</v>
      </c>
      <c r="R142" s="40">
        <v>18.030999999999999</v>
      </c>
      <c r="S142" s="40">
        <v>18.53</v>
      </c>
      <c r="T142" s="40">
        <v>111.381</v>
      </c>
      <c r="U142" s="40">
        <v>111.161</v>
      </c>
      <c r="V142" s="40">
        <v>78.105999999999995</v>
      </c>
      <c r="W142" s="40">
        <v>100.881</v>
      </c>
      <c r="X142" s="40">
        <v>54.511000000000003</v>
      </c>
      <c r="Y142" s="40">
        <v>21.655000000000001</v>
      </c>
      <c r="Z142" s="40">
        <v>2.0390000000000001</v>
      </c>
      <c r="AA142" s="40">
        <v>14.378</v>
      </c>
      <c r="AB142" s="40">
        <v>4.9939999999999998</v>
      </c>
      <c r="AD142" s="38">
        <f t="shared" si="30"/>
        <v>9.3208510999999987</v>
      </c>
      <c r="AE142" s="38">
        <f t="shared" si="31"/>
        <v>27.093496300000005</v>
      </c>
      <c r="AF142" s="38">
        <f t="shared" si="32"/>
        <v>0.31534399999999996</v>
      </c>
      <c r="AG142" s="27">
        <f t="shared" si="33"/>
        <v>0.58723040000000004</v>
      </c>
      <c r="AH142" s="38">
        <f t="shared" si="34"/>
        <v>2.9086086</v>
      </c>
      <c r="AI142" s="38">
        <f t="shared" si="35"/>
        <v>0.69710729999999999</v>
      </c>
      <c r="AJ142" s="38">
        <f t="shared" si="36"/>
        <v>4.5321959999999999</v>
      </c>
      <c r="AK142" s="38">
        <f t="shared" si="37"/>
        <v>5.6867999999999995E-2</v>
      </c>
      <c r="AL142" s="38">
        <f t="shared" si="38"/>
        <v>108.2019612</v>
      </c>
      <c r="AM142" s="38">
        <f t="shared" si="39"/>
        <v>59.883188199999999</v>
      </c>
      <c r="AN142" s="38">
        <f t="shared" si="40"/>
        <v>54.843471999999991</v>
      </c>
      <c r="AO142" s="38">
        <f t="shared" si="41"/>
        <v>281.42074749999995</v>
      </c>
      <c r="AP142" s="38">
        <f t="shared" si="42"/>
        <v>171.91161400000001</v>
      </c>
      <c r="AQ142" s="38">
        <f t="shared" si="43"/>
        <v>143.03892959999999</v>
      </c>
      <c r="AR142" s="38">
        <f t="shared" si="44"/>
        <v>59.635928</v>
      </c>
      <c r="AS142" s="40">
        <v>2.5578937530517578</v>
      </c>
    </row>
    <row r="143" spans="1:45" s="38" customFormat="1" x14ac:dyDescent="0.2">
      <c r="A143" s="38" t="s">
        <v>169</v>
      </c>
      <c r="B143" s="39">
        <v>12</v>
      </c>
      <c r="C143" s="56" t="s">
        <v>223</v>
      </c>
      <c r="D143" s="62">
        <v>16.428000000000001</v>
      </c>
      <c r="E143" s="60"/>
      <c r="F143" s="40">
        <v>3.1349999999999998</v>
      </c>
      <c r="G143" s="40">
        <v>24.93</v>
      </c>
      <c r="H143" s="40">
        <v>160.94200000000001</v>
      </c>
      <c r="I143" s="40">
        <v>3.05</v>
      </c>
      <c r="J143" s="40">
        <v>13.632999999999999</v>
      </c>
      <c r="K143" s="40">
        <v>651.97400000000005</v>
      </c>
      <c r="L143" s="40">
        <v>33.508000000000003</v>
      </c>
      <c r="M143" s="40">
        <v>1437.7</v>
      </c>
      <c r="N143" s="40">
        <v>482.66500000000002</v>
      </c>
      <c r="O143" s="40">
        <v>4691.2079999999996</v>
      </c>
      <c r="P143" s="40">
        <v>76.022999999999996</v>
      </c>
      <c r="Q143" s="40">
        <v>25.748999999999999</v>
      </c>
      <c r="R143" s="40">
        <v>17.638000000000002</v>
      </c>
      <c r="S143" s="40">
        <v>18.443999999999999</v>
      </c>
      <c r="T143" s="40">
        <v>113.053</v>
      </c>
      <c r="U143" s="40">
        <v>94.825000000000003</v>
      </c>
      <c r="V143" s="40">
        <v>69.563999999999993</v>
      </c>
      <c r="W143" s="40">
        <v>86.117000000000004</v>
      </c>
      <c r="X143" s="40">
        <v>43.988999999999997</v>
      </c>
      <c r="Y143" s="40">
        <v>20.510999999999999</v>
      </c>
      <c r="Z143" s="40">
        <v>1.871</v>
      </c>
      <c r="AA143" s="40">
        <v>12.347</v>
      </c>
      <c r="AB143" s="40">
        <v>4.3890000000000002</v>
      </c>
      <c r="AD143" s="38">
        <f t="shared" si="30"/>
        <v>8.6905009999999994</v>
      </c>
      <c r="AE143" s="38">
        <f t="shared" si="31"/>
        <v>27.060881800000004</v>
      </c>
      <c r="AF143" s="38">
        <f t="shared" si="32"/>
        <v>0.32382</v>
      </c>
      <c r="AG143" s="27">
        <f t="shared" si="33"/>
        <v>0.54577920000000002</v>
      </c>
      <c r="AH143" s="38">
        <f t="shared" si="34"/>
        <v>2.76783</v>
      </c>
      <c r="AI143" s="38">
        <f t="shared" si="35"/>
        <v>0.71966549999999996</v>
      </c>
      <c r="AJ143" s="38">
        <f t="shared" si="36"/>
        <v>4.2700079999999998</v>
      </c>
      <c r="AK143" s="38">
        <f t="shared" si="37"/>
        <v>5.4318400000000003E-2</v>
      </c>
      <c r="AL143" s="38">
        <f t="shared" si="38"/>
        <v>94.77744229999999</v>
      </c>
      <c r="AM143" s="38">
        <f t="shared" si="39"/>
        <v>57.555763600000013</v>
      </c>
      <c r="AN143" s="38">
        <f t="shared" si="40"/>
        <v>54.662665599999997</v>
      </c>
      <c r="AO143" s="38">
        <f t="shared" si="41"/>
        <v>285.09496749999994</v>
      </c>
      <c r="AP143" s="38">
        <f t="shared" si="42"/>
        <v>159.26755000000003</v>
      </c>
      <c r="AQ143" s="38">
        <f t="shared" si="43"/>
        <v>129.43242720000001</v>
      </c>
      <c r="AR143" s="38">
        <f t="shared" si="44"/>
        <v>57.831153599999993</v>
      </c>
      <c r="AS143" s="40">
        <v>3.1349999999999998</v>
      </c>
    </row>
    <row r="144" spans="1:45" s="38" customFormat="1" x14ac:dyDescent="0.2">
      <c r="A144" s="38" t="s">
        <v>169</v>
      </c>
      <c r="B144" s="39">
        <v>13</v>
      </c>
      <c r="C144" s="56" t="s">
        <v>223</v>
      </c>
      <c r="D144" s="62">
        <v>17.797000000000001</v>
      </c>
      <c r="E144" s="60"/>
      <c r="F144" s="40">
        <v>3.1325000000000003</v>
      </c>
      <c r="G144" s="40">
        <v>24.902000000000001</v>
      </c>
      <c r="H144" s="40">
        <v>160.35300000000001</v>
      </c>
      <c r="I144" s="40">
        <v>3.274</v>
      </c>
      <c r="J144" s="40">
        <v>9.3629999999999995</v>
      </c>
      <c r="K144" s="40">
        <v>676.13800000000003</v>
      </c>
      <c r="L144" s="40">
        <v>32.595999999999997</v>
      </c>
      <c r="M144" s="40">
        <v>1460.885</v>
      </c>
      <c r="N144" s="40">
        <v>478.62599999999998</v>
      </c>
      <c r="O144" s="40">
        <v>4573.125</v>
      </c>
      <c r="P144" s="40">
        <v>82.75</v>
      </c>
      <c r="Q144" s="40">
        <v>25.106999999999999</v>
      </c>
      <c r="R144" s="40">
        <v>17.696000000000002</v>
      </c>
      <c r="S144" s="40">
        <v>21.244</v>
      </c>
      <c r="T144" s="40">
        <v>133.096</v>
      </c>
      <c r="U144" s="40">
        <v>104.45399999999999</v>
      </c>
      <c r="V144" s="40">
        <v>74.421000000000006</v>
      </c>
      <c r="W144" s="40">
        <v>90.325999999999993</v>
      </c>
      <c r="X144" s="40">
        <v>46.343000000000004</v>
      </c>
      <c r="Y144" s="40">
        <v>22.637</v>
      </c>
      <c r="Z144" s="40">
        <v>2.0390000000000001</v>
      </c>
      <c r="AA144" s="40">
        <v>12.273999999999999</v>
      </c>
      <c r="AB144" s="40">
        <v>3.516</v>
      </c>
      <c r="AD144" s="38">
        <f t="shared" si="30"/>
        <v>8.679421399999999</v>
      </c>
      <c r="AE144" s="38">
        <f t="shared" si="31"/>
        <v>26.985548700000002</v>
      </c>
      <c r="AF144" s="38">
        <f t="shared" si="32"/>
        <v>0.35302959999999994</v>
      </c>
      <c r="AG144" s="27">
        <f t="shared" si="33"/>
        <v>0.56511040000000001</v>
      </c>
      <c r="AH144" s="38">
        <f t="shared" si="34"/>
        <v>2.8118815000000001</v>
      </c>
      <c r="AI144" s="38">
        <f t="shared" si="35"/>
        <v>0.71683819999999998</v>
      </c>
      <c r="AJ144" s="38">
        <f t="shared" si="36"/>
        <v>4.1519250000000003</v>
      </c>
      <c r="AK144" s="38">
        <f t="shared" si="37"/>
        <v>5.970000000000001E-2</v>
      </c>
      <c r="AL144" s="38">
        <f t="shared" si="38"/>
        <v>90.872348899999992</v>
      </c>
      <c r="AM144" s="38">
        <f t="shared" si="39"/>
        <v>57.899251200000016</v>
      </c>
      <c r="AN144" s="38">
        <f t="shared" si="40"/>
        <v>60.549385599999994</v>
      </c>
      <c r="AO144" s="38">
        <f t="shared" si="41"/>
        <v>329.13945999999999</v>
      </c>
      <c r="AP144" s="38">
        <f t="shared" si="42"/>
        <v>166.72039599999999</v>
      </c>
      <c r="AQ144" s="38">
        <f t="shared" si="43"/>
        <v>133.31144159999999</v>
      </c>
      <c r="AR144" s="38">
        <f t="shared" si="44"/>
        <v>61.185131200000001</v>
      </c>
      <c r="AS144" s="40">
        <v>3.1325000000000003</v>
      </c>
    </row>
    <row r="145" spans="1:45" s="38" customFormat="1" x14ac:dyDescent="0.2">
      <c r="A145" s="38" t="s">
        <v>169</v>
      </c>
      <c r="B145" s="39">
        <v>14</v>
      </c>
      <c r="C145" s="56" t="s">
        <v>223</v>
      </c>
      <c r="D145" s="62">
        <v>19.166</v>
      </c>
      <c r="E145" s="60"/>
      <c r="F145" s="40">
        <v>2.2880541086196899</v>
      </c>
      <c r="G145" s="40">
        <v>21.298999999999999</v>
      </c>
      <c r="H145" s="40">
        <v>150.03899999999999</v>
      </c>
      <c r="I145" s="40">
        <v>2.4289999999999998</v>
      </c>
      <c r="J145" s="40">
        <v>7.4450000000000003</v>
      </c>
      <c r="K145" s="40">
        <v>612.11199999999997</v>
      </c>
      <c r="L145" s="40">
        <v>28.396000000000001</v>
      </c>
      <c r="M145" s="40">
        <v>1400.105</v>
      </c>
      <c r="N145" s="40">
        <v>443.34199999999998</v>
      </c>
      <c r="O145" s="40">
        <v>4180.1989999999996</v>
      </c>
      <c r="P145" s="40">
        <v>73.5</v>
      </c>
      <c r="Q145" s="40">
        <v>24.827000000000002</v>
      </c>
      <c r="R145" s="40">
        <v>16.812999999999999</v>
      </c>
      <c r="S145" s="40">
        <v>17.027000000000001</v>
      </c>
      <c r="T145" s="40">
        <v>108.711</v>
      </c>
      <c r="U145" s="40">
        <v>131.994</v>
      </c>
      <c r="V145" s="40">
        <v>77.938999999999993</v>
      </c>
      <c r="W145" s="40">
        <v>95.022999999999996</v>
      </c>
      <c r="X145" s="40">
        <v>53.767000000000003</v>
      </c>
      <c r="Y145" s="40">
        <v>18.739000000000001</v>
      </c>
      <c r="Z145" s="40">
        <v>1.82</v>
      </c>
      <c r="AA145" s="40">
        <v>13.975</v>
      </c>
      <c r="AB145" s="40">
        <v>4.125</v>
      </c>
      <c r="AD145" s="38">
        <f t="shared" si="30"/>
        <v>7.2537142999999995</v>
      </c>
      <c r="AE145" s="38">
        <f t="shared" si="31"/>
        <v>25.666388099999999</v>
      </c>
      <c r="AF145" s="38">
        <f t="shared" si="32"/>
        <v>0.24284159999999996</v>
      </c>
      <c r="AG145" s="27">
        <f t="shared" si="33"/>
        <v>0.51388959999999995</v>
      </c>
      <c r="AH145" s="38">
        <f t="shared" si="34"/>
        <v>2.6963995000000001</v>
      </c>
      <c r="AI145" s="38">
        <f t="shared" si="35"/>
        <v>0.69213939999999996</v>
      </c>
      <c r="AJ145" s="38">
        <f t="shared" si="36"/>
        <v>3.7589990000000002</v>
      </c>
      <c r="AK145" s="38">
        <f t="shared" si="37"/>
        <v>5.2300000000000006E-2</v>
      </c>
      <c r="AL145" s="38">
        <f t="shared" si="38"/>
        <v>89.169192900000013</v>
      </c>
      <c r="AM145" s="38">
        <f t="shared" si="39"/>
        <v>52.669948599999991</v>
      </c>
      <c r="AN145" s="38">
        <f t="shared" si="40"/>
        <v>51.683564799999999</v>
      </c>
      <c r="AO145" s="38">
        <f t="shared" si="41"/>
        <v>275.55342250000001</v>
      </c>
      <c r="AP145" s="38">
        <f t="shared" si="42"/>
        <v>188.03635600000001</v>
      </c>
      <c r="AQ145" s="38">
        <f t="shared" si="43"/>
        <v>137.64019679999998</v>
      </c>
      <c r="AR145" s="38">
        <f t="shared" si="44"/>
        <v>55.035646399999997</v>
      </c>
      <c r="AS145" s="40">
        <v>2.2880541086196899</v>
      </c>
    </row>
    <row r="146" spans="1:45" s="38" customFormat="1" x14ac:dyDescent="0.2">
      <c r="A146" s="38" t="s">
        <v>169</v>
      </c>
      <c r="B146" s="39">
        <v>15</v>
      </c>
      <c r="C146" s="56" t="s">
        <v>223</v>
      </c>
      <c r="D146" s="62">
        <v>20.535</v>
      </c>
      <c r="E146" s="60"/>
      <c r="F146" s="40">
        <v>2.8985000000000003</v>
      </c>
      <c r="G146" s="40">
        <v>24.358000000000001</v>
      </c>
      <c r="H146" s="40">
        <v>165.773</v>
      </c>
      <c r="I146" s="40">
        <v>2.492</v>
      </c>
      <c r="J146" s="40">
        <v>7.6260000000000003</v>
      </c>
      <c r="K146" s="40">
        <v>627.78</v>
      </c>
      <c r="L146" s="40">
        <v>28.082999999999998</v>
      </c>
      <c r="M146" s="40">
        <v>1428.7670000000001</v>
      </c>
      <c r="N146" s="40">
        <v>475.01400000000001</v>
      </c>
      <c r="O146" s="40">
        <v>4161.277</v>
      </c>
      <c r="P146" s="40">
        <v>80.730999999999995</v>
      </c>
      <c r="Q146" s="40">
        <v>24.521000000000001</v>
      </c>
      <c r="R146" s="40">
        <v>18.024999999999999</v>
      </c>
      <c r="S146" s="40">
        <v>19.661000000000001</v>
      </c>
      <c r="T146" s="40">
        <v>142.322</v>
      </c>
      <c r="U146" s="40">
        <v>135.417</v>
      </c>
      <c r="V146" s="40">
        <v>76.363</v>
      </c>
      <c r="W146" s="40">
        <v>91.748999999999995</v>
      </c>
      <c r="X146" s="40">
        <v>50.27</v>
      </c>
      <c r="Y146" s="40">
        <v>19.763999999999999</v>
      </c>
      <c r="Z146" s="40">
        <v>1.833</v>
      </c>
      <c r="AA146" s="40">
        <v>12.531000000000001</v>
      </c>
      <c r="AB146" s="40">
        <v>4.32</v>
      </c>
      <c r="AD146" s="38">
        <f t="shared" si="30"/>
        <v>8.4641605999999996</v>
      </c>
      <c r="AE146" s="38">
        <f t="shared" si="31"/>
        <v>27.678766700000004</v>
      </c>
      <c r="AF146" s="38">
        <f t="shared" si="32"/>
        <v>0.25105679999999997</v>
      </c>
      <c r="AG146" s="27">
        <f t="shared" si="33"/>
        <v>0.526424</v>
      </c>
      <c r="AH146" s="38">
        <f t="shared" si="34"/>
        <v>2.7508573000000003</v>
      </c>
      <c r="AI146" s="38">
        <f t="shared" si="35"/>
        <v>0.71430979999999999</v>
      </c>
      <c r="AJ146" s="38">
        <f t="shared" si="36"/>
        <v>3.7400770000000003</v>
      </c>
      <c r="AK146" s="38">
        <f t="shared" si="37"/>
        <v>5.8084799999999999E-2</v>
      </c>
      <c r="AL146" s="38">
        <f t="shared" si="38"/>
        <v>87.307886700000012</v>
      </c>
      <c r="AM146" s="38">
        <f t="shared" si="39"/>
        <v>59.847654999999996</v>
      </c>
      <c r="AN146" s="38">
        <f t="shared" si="40"/>
        <v>57.221286399999997</v>
      </c>
      <c r="AO146" s="38">
        <f t="shared" si="41"/>
        <v>349.41359499999999</v>
      </c>
      <c r="AP146" s="38">
        <f t="shared" si="42"/>
        <v>190.68575800000002</v>
      </c>
      <c r="AQ146" s="38">
        <f t="shared" si="43"/>
        <v>134.62287839999999</v>
      </c>
      <c r="AR146" s="38">
        <f t="shared" si="44"/>
        <v>56.652686399999993</v>
      </c>
      <c r="AS146" s="40">
        <v>2.8985000000000003</v>
      </c>
    </row>
    <row r="147" spans="1:45" s="38" customFormat="1" x14ac:dyDescent="0.2">
      <c r="A147" s="38" t="s">
        <v>169</v>
      </c>
      <c r="B147" s="39">
        <v>16</v>
      </c>
      <c r="C147" s="56" t="s">
        <v>223</v>
      </c>
      <c r="D147" s="62">
        <v>21.904</v>
      </c>
      <c r="E147" s="60"/>
      <c r="F147" s="40">
        <v>2.8430719375610352</v>
      </c>
      <c r="G147" s="40">
        <v>22.562000000000001</v>
      </c>
      <c r="H147" s="40">
        <v>157.73099999999999</v>
      </c>
      <c r="I147" s="40">
        <v>2.411</v>
      </c>
      <c r="J147" s="40">
        <v>10.15</v>
      </c>
      <c r="K147" s="40">
        <v>613.19000000000005</v>
      </c>
      <c r="L147" s="40">
        <v>26.849</v>
      </c>
      <c r="M147" s="40">
        <v>1445.2080000000001</v>
      </c>
      <c r="N147" s="40">
        <v>500.17500000000001</v>
      </c>
      <c r="O147" s="40">
        <v>4207.4709999999995</v>
      </c>
      <c r="P147" s="40">
        <v>80.468000000000004</v>
      </c>
      <c r="Q147" s="40">
        <v>24.148</v>
      </c>
      <c r="R147" s="40">
        <v>17.263999999999999</v>
      </c>
      <c r="S147" s="40">
        <v>19.556000000000001</v>
      </c>
      <c r="T147" s="40">
        <v>145.62799999999999</v>
      </c>
      <c r="U147" s="40">
        <v>144.07599999999999</v>
      </c>
      <c r="V147" s="40">
        <v>81.551000000000002</v>
      </c>
      <c r="W147" s="40">
        <v>97.114000000000004</v>
      </c>
      <c r="X147" s="40">
        <v>54.618000000000002</v>
      </c>
      <c r="Y147" s="40">
        <v>20.350000000000001</v>
      </c>
      <c r="Z147" s="40">
        <v>2.0179999999999998</v>
      </c>
      <c r="AA147" s="40">
        <v>15.128</v>
      </c>
      <c r="AB147" s="40">
        <v>3.7229999999999999</v>
      </c>
      <c r="AD147" s="38">
        <f t="shared" si="30"/>
        <v>7.7534834000000012</v>
      </c>
      <c r="AE147" s="38">
        <f t="shared" si="31"/>
        <v>26.650194900000002</v>
      </c>
      <c r="AF147" s="38">
        <f t="shared" si="32"/>
        <v>0.24049439999999997</v>
      </c>
      <c r="AG147" s="27">
        <f t="shared" si="33"/>
        <v>0.5147520000000001</v>
      </c>
      <c r="AH147" s="38">
        <f t="shared" si="34"/>
        <v>2.7820952000000001</v>
      </c>
      <c r="AI147" s="38">
        <f t="shared" si="35"/>
        <v>0.73192250000000003</v>
      </c>
      <c r="AJ147" s="38">
        <f t="shared" si="36"/>
        <v>3.7862710000000002</v>
      </c>
      <c r="AK147" s="38">
        <f t="shared" si="37"/>
        <v>5.7874400000000013E-2</v>
      </c>
      <c r="AL147" s="38">
        <f t="shared" si="38"/>
        <v>85.039039599999995</v>
      </c>
      <c r="AM147" s="38">
        <f t="shared" si="39"/>
        <v>55.340860799999994</v>
      </c>
      <c r="AN147" s="38">
        <f t="shared" si="40"/>
        <v>57.000534399999992</v>
      </c>
      <c r="AO147" s="38">
        <f t="shared" si="41"/>
        <v>356.67852999999997</v>
      </c>
      <c r="AP147" s="38">
        <f t="shared" si="42"/>
        <v>197.38782400000002</v>
      </c>
      <c r="AQ147" s="38">
        <f t="shared" si="43"/>
        <v>139.5672624</v>
      </c>
      <c r="AR147" s="38">
        <f t="shared" si="44"/>
        <v>57.577159999999999</v>
      </c>
      <c r="AS147" s="40">
        <v>2.8430719375610352</v>
      </c>
    </row>
    <row r="148" spans="1:45" s="38" customFormat="1" x14ac:dyDescent="0.2">
      <c r="A148" s="38" t="s">
        <v>169</v>
      </c>
      <c r="B148" s="39">
        <v>17</v>
      </c>
      <c r="C148" s="56" t="s">
        <v>223</v>
      </c>
      <c r="D148" s="62">
        <v>23.273</v>
      </c>
      <c r="E148" s="60"/>
      <c r="F148" s="40">
        <v>2.8129999999999997</v>
      </c>
      <c r="G148" s="40">
        <v>24.126000000000001</v>
      </c>
      <c r="H148" s="40">
        <v>158.06399999999999</v>
      </c>
      <c r="I148" s="40">
        <v>2.81</v>
      </c>
      <c r="J148" s="40">
        <v>7.6859999999999999</v>
      </c>
      <c r="K148" s="40">
        <v>615.81899999999996</v>
      </c>
      <c r="L148" s="40">
        <v>29.039000000000001</v>
      </c>
      <c r="M148" s="40">
        <v>1472.6590000000001</v>
      </c>
      <c r="N148" s="40">
        <v>448.67700000000002</v>
      </c>
      <c r="O148" s="40">
        <v>4358.99</v>
      </c>
      <c r="P148" s="40">
        <v>80.489999999999995</v>
      </c>
      <c r="Q148" s="40">
        <v>26.18</v>
      </c>
      <c r="R148" s="40">
        <v>16.015000000000001</v>
      </c>
      <c r="S148" s="40">
        <v>18.925999999999998</v>
      </c>
      <c r="T148" s="40">
        <v>141.21299999999999</v>
      </c>
      <c r="U148" s="40">
        <v>141.07</v>
      </c>
      <c r="V148" s="40">
        <v>85.106999999999999</v>
      </c>
      <c r="W148" s="40">
        <v>101.95</v>
      </c>
      <c r="X148" s="40">
        <v>55.064999999999998</v>
      </c>
      <c r="Y148" s="40">
        <v>20.013999999999999</v>
      </c>
      <c r="Z148" s="40">
        <v>1.843</v>
      </c>
      <c r="AA148" s="40">
        <v>13.038</v>
      </c>
      <c r="AB148" s="40">
        <v>4.4749999999999996</v>
      </c>
      <c r="AD148" s="38">
        <f t="shared" si="30"/>
        <v>8.372358199999999</v>
      </c>
      <c r="AE148" s="38">
        <f t="shared" si="31"/>
        <v>26.692785600000001</v>
      </c>
      <c r="AF148" s="38">
        <f t="shared" si="32"/>
        <v>0.29252400000000001</v>
      </c>
      <c r="AG148" s="27">
        <f t="shared" si="33"/>
        <v>0.51685519999999996</v>
      </c>
      <c r="AH148" s="38">
        <f t="shared" si="34"/>
        <v>2.8342521000000001</v>
      </c>
      <c r="AI148" s="38">
        <f t="shared" si="35"/>
        <v>0.69587390000000005</v>
      </c>
      <c r="AJ148" s="38">
        <f t="shared" si="36"/>
        <v>3.9377899999999997</v>
      </c>
      <c r="AK148" s="38">
        <f t="shared" si="37"/>
        <v>5.7892000000000006E-2</v>
      </c>
      <c r="AL148" s="38">
        <f t="shared" si="38"/>
        <v>97.399085999999983</v>
      </c>
      <c r="AM148" s="38">
        <f t="shared" si="39"/>
        <v>47.944033000000012</v>
      </c>
      <c r="AN148" s="38">
        <f t="shared" si="40"/>
        <v>55.676022399999994</v>
      </c>
      <c r="AO148" s="38">
        <f t="shared" si="41"/>
        <v>346.97656749999993</v>
      </c>
      <c r="AP148" s="38">
        <f t="shared" si="42"/>
        <v>195.06118000000001</v>
      </c>
      <c r="AQ148" s="38">
        <f t="shared" si="43"/>
        <v>144.02412000000001</v>
      </c>
      <c r="AR148" s="38">
        <f t="shared" si="44"/>
        <v>57.047086399999998</v>
      </c>
      <c r="AS148" s="40">
        <v>2.8129999999999997</v>
      </c>
    </row>
    <row r="149" spans="1:45" s="38" customFormat="1" x14ac:dyDescent="0.2">
      <c r="A149" s="38" t="s">
        <v>169</v>
      </c>
      <c r="B149" s="39">
        <v>18</v>
      </c>
      <c r="C149" s="56" t="s">
        <v>223</v>
      </c>
      <c r="D149" s="62">
        <v>24.641999999999999</v>
      </c>
      <c r="E149" s="60"/>
      <c r="F149" s="40">
        <v>2.8609999999999998</v>
      </c>
      <c r="G149" s="40">
        <v>23.846</v>
      </c>
      <c r="H149" s="40">
        <v>155.93799999999999</v>
      </c>
      <c r="I149" s="40">
        <v>2.444</v>
      </c>
      <c r="J149" s="40">
        <v>6.9649999999999999</v>
      </c>
      <c r="K149" s="40">
        <v>592.07799999999997</v>
      </c>
      <c r="L149" s="40">
        <v>26.526</v>
      </c>
      <c r="M149" s="40">
        <v>1510.059</v>
      </c>
      <c r="N149" s="40">
        <v>451.15899999999999</v>
      </c>
      <c r="O149" s="40">
        <v>4542.4179999999997</v>
      </c>
      <c r="P149" s="40">
        <v>85.971999999999994</v>
      </c>
      <c r="Q149" s="40">
        <v>26.004999999999999</v>
      </c>
      <c r="R149" s="40">
        <v>17.707999999999998</v>
      </c>
      <c r="S149" s="40">
        <v>20.992000000000001</v>
      </c>
      <c r="T149" s="40">
        <v>130.27199999999999</v>
      </c>
      <c r="U149" s="40">
        <v>125.68600000000001</v>
      </c>
      <c r="V149" s="40">
        <v>82.715999999999994</v>
      </c>
      <c r="W149" s="40">
        <v>101.026</v>
      </c>
      <c r="X149" s="40">
        <v>52.99</v>
      </c>
      <c r="Y149" s="40">
        <v>20.084</v>
      </c>
      <c r="Z149" s="40">
        <v>2.149</v>
      </c>
      <c r="AA149" s="40">
        <v>14.015000000000001</v>
      </c>
      <c r="AB149" s="40">
        <v>4.28</v>
      </c>
      <c r="AD149" s="38">
        <f t="shared" si="30"/>
        <v>8.2615622000000002</v>
      </c>
      <c r="AE149" s="38">
        <f t="shared" si="31"/>
        <v>26.420870200000003</v>
      </c>
      <c r="AF149" s="38">
        <f t="shared" si="32"/>
        <v>0.24479759999999998</v>
      </c>
      <c r="AG149" s="27">
        <f t="shared" si="33"/>
        <v>0.49786239999999998</v>
      </c>
      <c r="AH149" s="38">
        <f t="shared" si="34"/>
        <v>2.9053120999999997</v>
      </c>
      <c r="AI149" s="38">
        <f t="shared" si="35"/>
        <v>0.69761129999999993</v>
      </c>
      <c r="AJ149" s="38">
        <f t="shared" si="36"/>
        <v>4.1212179999999998</v>
      </c>
      <c r="AK149" s="38">
        <f t="shared" si="37"/>
        <v>6.2277599999999995E-2</v>
      </c>
      <c r="AL149" s="38">
        <f t="shared" si="38"/>
        <v>96.334613499999989</v>
      </c>
      <c r="AM149" s="38">
        <f t="shared" si="39"/>
        <v>57.970317599999994</v>
      </c>
      <c r="AN149" s="38">
        <f t="shared" si="40"/>
        <v>60.0195808</v>
      </c>
      <c r="AO149" s="38">
        <f t="shared" si="41"/>
        <v>322.93371999999994</v>
      </c>
      <c r="AP149" s="38">
        <f t="shared" si="42"/>
        <v>183.15396400000003</v>
      </c>
      <c r="AQ149" s="38">
        <f t="shared" si="43"/>
        <v>143.17256159999999</v>
      </c>
      <c r="AR149" s="38">
        <f t="shared" si="44"/>
        <v>57.157518400000001</v>
      </c>
      <c r="AS149" s="40">
        <v>2.8609999999999998</v>
      </c>
    </row>
    <row r="150" spans="1:45" s="38" customFormat="1" x14ac:dyDescent="0.2">
      <c r="A150" s="38" t="s">
        <v>169</v>
      </c>
      <c r="B150" s="39">
        <v>19</v>
      </c>
      <c r="C150" s="56" t="s">
        <v>223</v>
      </c>
      <c r="D150" s="62">
        <v>26.010999999999999</v>
      </c>
      <c r="E150" s="60"/>
      <c r="F150" s="40">
        <v>3.3815</v>
      </c>
      <c r="G150" s="40">
        <v>25.074999999999999</v>
      </c>
      <c r="H150" s="40">
        <v>161.61699999999999</v>
      </c>
      <c r="I150" s="40">
        <v>2.677</v>
      </c>
      <c r="J150" s="40">
        <v>6.5049999999999999</v>
      </c>
      <c r="K150" s="40">
        <v>621.16899999999998</v>
      </c>
      <c r="L150" s="40">
        <v>29.638999999999999</v>
      </c>
      <c r="M150" s="40">
        <v>1481.586</v>
      </c>
      <c r="N150" s="40">
        <v>470.601</v>
      </c>
      <c r="O150" s="40">
        <v>4450.808</v>
      </c>
      <c r="P150" s="40">
        <v>81.394000000000005</v>
      </c>
      <c r="Q150" s="40">
        <v>25.896000000000001</v>
      </c>
      <c r="R150" s="40">
        <v>16.78</v>
      </c>
      <c r="S150" s="40">
        <v>21.672999999999998</v>
      </c>
      <c r="T150" s="40">
        <v>152.77000000000001</v>
      </c>
      <c r="U150" s="40">
        <v>133.041</v>
      </c>
      <c r="V150" s="40">
        <v>78.492999999999995</v>
      </c>
      <c r="W150" s="40">
        <v>97.222999999999999</v>
      </c>
      <c r="X150" s="40">
        <v>53.472999999999999</v>
      </c>
      <c r="Y150" s="40">
        <v>21.260999999999999</v>
      </c>
      <c r="Z150" s="40">
        <v>2.0680000000000001</v>
      </c>
      <c r="AA150" s="40">
        <v>14.712</v>
      </c>
      <c r="AB150" s="40">
        <v>4.4829999999999997</v>
      </c>
      <c r="AD150" s="38">
        <f t="shared" si="30"/>
        <v>8.7478774999999995</v>
      </c>
      <c r="AE150" s="38">
        <f t="shared" si="31"/>
        <v>27.147214300000002</v>
      </c>
      <c r="AF150" s="38">
        <f t="shared" si="32"/>
        <v>0.2751808</v>
      </c>
      <c r="AG150" s="27">
        <f t="shared" si="33"/>
        <v>0.52113520000000002</v>
      </c>
      <c r="AH150" s="38">
        <f t="shared" si="34"/>
        <v>2.8512134000000002</v>
      </c>
      <c r="AI150" s="38">
        <f t="shared" si="35"/>
        <v>0.71122069999999993</v>
      </c>
      <c r="AJ150" s="38">
        <f t="shared" si="36"/>
        <v>4.0296080000000005</v>
      </c>
      <c r="AK150" s="38">
        <f t="shared" si="37"/>
        <v>5.8615200000000013E-2</v>
      </c>
      <c r="AL150" s="38">
        <f t="shared" si="38"/>
        <v>95.671599200000003</v>
      </c>
      <c r="AM150" s="38">
        <f t="shared" si="39"/>
        <v>52.474516000000015</v>
      </c>
      <c r="AN150" s="38">
        <f t="shared" si="40"/>
        <v>61.451315199999996</v>
      </c>
      <c r="AO150" s="38">
        <f t="shared" si="41"/>
        <v>372.37307499999997</v>
      </c>
      <c r="AP150" s="38">
        <f t="shared" si="42"/>
        <v>188.84673400000003</v>
      </c>
      <c r="AQ150" s="38">
        <f t="shared" si="43"/>
        <v>139.66771679999999</v>
      </c>
      <c r="AR150" s="38">
        <f t="shared" si="44"/>
        <v>59.014353599999993</v>
      </c>
      <c r="AS150" s="40">
        <v>3.3815</v>
      </c>
    </row>
    <row r="151" spans="1:45" s="38" customFormat="1" x14ac:dyDescent="0.2">
      <c r="A151" s="38" t="s">
        <v>169</v>
      </c>
      <c r="B151" s="39">
        <v>20</v>
      </c>
      <c r="C151" s="56" t="s">
        <v>223</v>
      </c>
      <c r="D151" s="62">
        <v>27.38</v>
      </c>
      <c r="E151" s="60"/>
      <c r="F151" s="40">
        <v>3.6315</v>
      </c>
      <c r="G151" s="40">
        <v>24.885000000000002</v>
      </c>
      <c r="H151" s="40">
        <v>158.36099999999999</v>
      </c>
      <c r="I151" s="40">
        <v>2.84</v>
      </c>
      <c r="J151" s="40">
        <v>7.5810000000000004</v>
      </c>
      <c r="K151" s="40">
        <v>575.221</v>
      </c>
      <c r="L151" s="40">
        <v>26.815000000000001</v>
      </c>
      <c r="M151" s="40">
        <v>1514.2850000000001</v>
      </c>
      <c r="N151" s="40">
        <v>496.57600000000002</v>
      </c>
      <c r="O151" s="40">
        <v>4847.174</v>
      </c>
      <c r="P151" s="40">
        <v>91.153000000000006</v>
      </c>
      <c r="Q151" s="40">
        <v>28.161999999999999</v>
      </c>
      <c r="R151" s="40">
        <v>16.896999999999998</v>
      </c>
      <c r="S151" s="40">
        <v>23.413</v>
      </c>
      <c r="T151" s="40">
        <v>157.81800000000001</v>
      </c>
      <c r="U151" s="40">
        <v>116.595</v>
      </c>
      <c r="V151" s="40">
        <v>80.430999999999997</v>
      </c>
      <c r="W151" s="40">
        <v>106.29300000000001</v>
      </c>
      <c r="X151" s="40">
        <v>55.587000000000003</v>
      </c>
      <c r="Y151" s="40">
        <v>22.488</v>
      </c>
      <c r="Z151" s="40">
        <v>2.3319999999999999</v>
      </c>
      <c r="AA151" s="40">
        <v>14.125</v>
      </c>
      <c r="AB151" s="40">
        <v>4.758</v>
      </c>
      <c r="AD151" s="38">
        <f t="shared" si="30"/>
        <v>8.6726945000000004</v>
      </c>
      <c r="AE151" s="38">
        <f t="shared" si="31"/>
        <v>26.730771900000001</v>
      </c>
      <c r="AF151" s="38">
        <f t="shared" si="32"/>
        <v>0.29643599999999992</v>
      </c>
      <c r="AG151" s="27">
        <f t="shared" si="33"/>
        <v>0.48437680000000005</v>
      </c>
      <c r="AH151" s="38">
        <f t="shared" si="34"/>
        <v>2.9133415</v>
      </c>
      <c r="AI151" s="38">
        <f t="shared" si="35"/>
        <v>0.72940319999999992</v>
      </c>
      <c r="AJ151" s="38">
        <f t="shared" si="36"/>
        <v>4.4259740000000001</v>
      </c>
      <c r="AK151" s="38">
        <f t="shared" si="37"/>
        <v>6.6422400000000006E-2</v>
      </c>
      <c r="AL151" s="38">
        <f t="shared" si="38"/>
        <v>109.4549974</v>
      </c>
      <c r="AM151" s="38">
        <f t="shared" si="39"/>
        <v>53.167413399999994</v>
      </c>
      <c r="AN151" s="38">
        <f t="shared" si="40"/>
        <v>65.109491199999994</v>
      </c>
      <c r="AO151" s="38">
        <f t="shared" si="41"/>
        <v>383.46605499999998</v>
      </c>
      <c r="AP151" s="38">
        <f t="shared" si="42"/>
        <v>176.11752999999999</v>
      </c>
      <c r="AQ151" s="38">
        <f t="shared" si="43"/>
        <v>148.0266288</v>
      </c>
      <c r="AR151" s="38">
        <f t="shared" si="44"/>
        <v>60.950068799999997</v>
      </c>
      <c r="AS151" s="40">
        <v>3.6315</v>
      </c>
    </row>
    <row r="152" spans="1:45" s="38" customFormat="1" x14ac:dyDescent="0.2">
      <c r="A152" s="38" t="s">
        <v>169</v>
      </c>
      <c r="B152" s="39">
        <v>21</v>
      </c>
      <c r="C152" s="56" t="s">
        <v>223</v>
      </c>
      <c r="D152" s="62">
        <v>28.748999999999999</v>
      </c>
      <c r="E152" s="60"/>
      <c r="F152" s="40">
        <v>2.9073896408081055</v>
      </c>
      <c r="G152" s="40">
        <v>26.295999999999999</v>
      </c>
      <c r="H152" s="40">
        <v>165.61500000000001</v>
      </c>
      <c r="I152" s="40">
        <v>2.8769999999999998</v>
      </c>
      <c r="J152" s="40">
        <v>7.9269999999999996</v>
      </c>
      <c r="K152" s="40">
        <v>550.30399999999997</v>
      </c>
      <c r="L152" s="40">
        <v>24.997</v>
      </c>
      <c r="M152" s="40">
        <v>1487.7270000000001</v>
      </c>
      <c r="N152" s="40">
        <v>485.24400000000003</v>
      </c>
      <c r="O152" s="40">
        <v>4569.0110000000004</v>
      </c>
      <c r="P152" s="40">
        <v>94.572999999999993</v>
      </c>
      <c r="Q152" s="40">
        <v>25.768000000000001</v>
      </c>
      <c r="R152" s="40">
        <v>17.513999999999999</v>
      </c>
      <c r="S152" s="40">
        <v>19.951000000000001</v>
      </c>
      <c r="T152" s="40">
        <v>117.45699999999999</v>
      </c>
      <c r="U152" s="40">
        <v>87.448999999999998</v>
      </c>
      <c r="V152" s="40">
        <v>56.523000000000003</v>
      </c>
      <c r="W152" s="40">
        <v>73.590999999999994</v>
      </c>
      <c r="X152" s="40">
        <v>35.594000000000001</v>
      </c>
      <c r="Y152" s="40">
        <v>17.212</v>
      </c>
      <c r="Z152" s="40">
        <v>1.8380000000000001</v>
      </c>
      <c r="AA152" s="40">
        <v>9.8729999999999993</v>
      </c>
      <c r="AB152" s="40">
        <v>3.766</v>
      </c>
      <c r="AD152" s="38">
        <f t="shared" si="30"/>
        <v>9.2310271999999998</v>
      </c>
      <c r="AE152" s="38">
        <f t="shared" si="31"/>
        <v>27.658558500000005</v>
      </c>
      <c r="AF152" s="38">
        <f t="shared" si="32"/>
        <v>0.3012608</v>
      </c>
      <c r="AG152" s="27">
        <f t="shared" si="33"/>
        <v>0.4644432</v>
      </c>
      <c r="AH152" s="38">
        <f t="shared" si="34"/>
        <v>2.8628813000000002</v>
      </c>
      <c r="AI152" s="38">
        <f t="shared" si="35"/>
        <v>0.72147079999999997</v>
      </c>
      <c r="AJ152" s="38">
        <f t="shared" si="36"/>
        <v>4.1478110000000008</v>
      </c>
      <c r="AK152" s="38">
        <f t="shared" si="37"/>
        <v>6.9158399999999995E-2</v>
      </c>
      <c r="AL152" s="38">
        <f t="shared" si="38"/>
        <v>94.893013599999989</v>
      </c>
      <c r="AM152" s="38">
        <f t="shared" si="39"/>
        <v>56.821410800000002</v>
      </c>
      <c r="AN152" s="38">
        <f t="shared" si="40"/>
        <v>57.830982399999996</v>
      </c>
      <c r="AO152" s="38">
        <f t="shared" si="41"/>
        <v>294.77275749999995</v>
      </c>
      <c r="AP152" s="38">
        <f t="shared" si="42"/>
        <v>153.558526</v>
      </c>
      <c r="AQ152" s="38">
        <f t="shared" si="43"/>
        <v>117.88846559999999</v>
      </c>
      <c r="AR152" s="38">
        <f t="shared" si="44"/>
        <v>52.626651199999998</v>
      </c>
      <c r="AS152" s="40">
        <v>2.9073896408081055</v>
      </c>
    </row>
    <row r="153" spans="1:45" s="38" customFormat="1" x14ac:dyDescent="0.2">
      <c r="A153" s="38" t="s">
        <v>169</v>
      </c>
      <c r="B153" s="39">
        <v>22</v>
      </c>
      <c r="C153" s="56" t="s">
        <v>223</v>
      </c>
      <c r="D153" s="62">
        <v>30.117999999999999</v>
      </c>
      <c r="E153" s="60"/>
      <c r="F153" s="40">
        <v>2.3863434791564941</v>
      </c>
      <c r="G153" s="40">
        <v>24.457999999999998</v>
      </c>
      <c r="H153" s="40">
        <v>171.46100000000001</v>
      </c>
      <c r="I153" s="40">
        <v>2.37</v>
      </c>
      <c r="J153" s="40">
        <v>5.4530000000000003</v>
      </c>
      <c r="K153" s="40">
        <v>548.13199999999995</v>
      </c>
      <c r="L153" s="40">
        <v>30.373999999999999</v>
      </c>
      <c r="M153" s="40">
        <v>1479.502</v>
      </c>
      <c r="N153" s="40">
        <v>374.30799999999999</v>
      </c>
      <c r="O153" s="40">
        <v>4230.3069999999998</v>
      </c>
      <c r="P153" s="40">
        <v>77.722999999999999</v>
      </c>
      <c r="Q153" s="40">
        <v>25.64</v>
      </c>
      <c r="R153" s="40">
        <v>16.204000000000001</v>
      </c>
      <c r="S153" s="40">
        <v>11.794</v>
      </c>
      <c r="T153" s="40">
        <v>72.540999999999997</v>
      </c>
      <c r="U153" s="40">
        <v>119.804</v>
      </c>
      <c r="V153" s="40">
        <v>67.721999999999994</v>
      </c>
      <c r="W153" s="40">
        <v>85.557000000000002</v>
      </c>
      <c r="X153" s="40">
        <v>43.441000000000003</v>
      </c>
      <c r="Y153" s="40">
        <v>15.084</v>
      </c>
      <c r="Z153" s="40">
        <v>1.6619999999999999</v>
      </c>
      <c r="AA153" s="40">
        <v>12.238</v>
      </c>
      <c r="AB153" s="40">
        <v>3.69</v>
      </c>
      <c r="AD153" s="38">
        <f t="shared" si="30"/>
        <v>8.503730599999999</v>
      </c>
      <c r="AE153" s="38">
        <f t="shared" si="31"/>
        <v>28.406261900000004</v>
      </c>
      <c r="AF153" s="38">
        <f t="shared" si="32"/>
        <v>0.235148</v>
      </c>
      <c r="AG153" s="27">
        <f t="shared" si="33"/>
        <v>0.46270559999999999</v>
      </c>
      <c r="AH153" s="38">
        <f t="shared" si="34"/>
        <v>2.8472537999999998</v>
      </c>
      <c r="AI153" s="38">
        <f t="shared" si="35"/>
        <v>0.64381559999999993</v>
      </c>
      <c r="AJ153" s="38">
        <f t="shared" si="36"/>
        <v>3.809107</v>
      </c>
      <c r="AK153" s="38">
        <f t="shared" si="37"/>
        <v>5.5678400000000003E-2</v>
      </c>
      <c r="AL153" s="38">
        <f t="shared" si="38"/>
        <v>94.114428000000004</v>
      </c>
      <c r="AM153" s="38">
        <f t="shared" si="39"/>
        <v>49.063328800000001</v>
      </c>
      <c r="AN153" s="38">
        <f t="shared" si="40"/>
        <v>40.681705600000001</v>
      </c>
      <c r="AO153" s="38">
        <f t="shared" si="41"/>
        <v>196.06984749999998</v>
      </c>
      <c r="AP153" s="38">
        <f t="shared" si="42"/>
        <v>178.60129599999999</v>
      </c>
      <c r="AQ153" s="38">
        <f t="shared" si="43"/>
        <v>128.9163312</v>
      </c>
      <c r="AR153" s="38">
        <f t="shared" si="44"/>
        <v>49.269518399999995</v>
      </c>
      <c r="AS153" s="40">
        <v>2.3863434791564941</v>
      </c>
    </row>
    <row r="154" spans="1:45" s="38" customFormat="1" x14ac:dyDescent="0.2">
      <c r="A154" s="38" t="s">
        <v>169</v>
      </c>
      <c r="B154" s="39">
        <v>23</v>
      </c>
      <c r="C154" s="56" t="s">
        <v>223</v>
      </c>
      <c r="D154" s="62">
        <v>31.486999999999998</v>
      </c>
      <c r="E154" s="60"/>
      <c r="F154" s="40">
        <v>2.823</v>
      </c>
      <c r="G154" s="40">
        <v>24.201000000000001</v>
      </c>
      <c r="H154" s="40">
        <v>161.84299999999999</v>
      </c>
      <c r="I154" s="40">
        <v>2.4950000000000001</v>
      </c>
      <c r="J154" s="40">
        <v>6.3129999999999997</v>
      </c>
      <c r="K154" s="40">
        <v>560.221</v>
      </c>
      <c r="L154" s="40">
        <v>28.890999999999998</v>
      </c>
      <c r="M154" s="40">
        <v>1498.0719999999999</v>
      </c>
      <c r="N154" s="40">
        <v>512.09400000000005</v>
      </c>
      <c r="O154" s="40">
        <v>4528.75</v>
      </c>
      <c r="P154" s="40">
        <v>84.001000000000005</v>
      </c>
      <c r="Q154" s="40">
        <v>26.303000000000001</v>
      </c>
      <c r="R154" s="40">
        <v>17.760999999999999</v>
      </c>
      <c r="S154" s="40">
        <v>15.956</v>
      </c>
      <c r="T154" s="40">
        <v>104.994</v>
      </c>
      <c r="U154" s="40">
        <v>121.82899999999999</v>
      </c>
      <c r="V154" s="40">
        <v>70.769000000000005</v>
      </c>
      <c r="W154" s="40">
        <v>92.316000000000003</v>
      </c>
      <c r="X154" s="40">
        <v>47.283999999999999</v>
      </c>
      <c r="Y154" s="40">
        <v>17.295999999999999</v>
      </c>
      <c r="Z154" s="40">
        <v>1.798</v>
      </c>
      <c r="AA154" s="40">
        <v>12.275</v>
      </c>
      <c r="AB154" s="40">
        <v>4.0069999999999997</v>
      </c>
      <c r="AD154" s="38">
        <f t="shared" si="30"/>
        <v>8.402035699999999</v>
      </c>
      <c r="AE154" s="38">
        <f t="shared" si="31"/>
        <v>27.176119700000001</v>
      </c>
      <c r="AF154" s="38">
        <f t="shared" si="32"/>
        <v>0.251448</v>
      </c>
      <c r="AG154" s="27">
        <f t="shared" si="33"/>
        <v>0.47237680000000004</v>
      </c>
      <c r="AH154" s="38">
        <f t="shared" si="34"/>
        <v>2.8825368</v>
      </c>
      <c r="AI154" s="38">
        <f t="shared" si="35"/>
        <v>0.74026579999999997</v>
      </c>
      <c r="AJ154" s="38">
        <f t="shared" si="36"/>
        <v>4.1075500000000007</v>
      </c>
      <c r="AK154" s="38">
        <f t="shared" si="37"/>
        <v>6.0700800000000006E-2</v>
      </c>
      <c r="AL154" s="38">
        <f t="shared" si="38"/>
        <v>98.147258099999988</v>
      </c>
      <c r="AM154" s="38">
        <f t="shared" si="39"/>
        <v>58.284194199999995</v>
      </c>
      <c r="AN154" s="38">
        <f t="shared" si="40"/>
        <v>49.43189439999999</v>
      </c>
      <c r="AO154" s="38">
        <f t="shared" si="41"/>
        <v>267.38531499999999</v>
      </c>
      <c r="AP154" s="38">
        <f t="shared" si="42"/>
        <v>180.168646</v>
      </c>
      <c r="AQ154" s="38">
        <f t="shared" si="43"/>
        <v>135.14542560000001</v>
      </c>
      <c r="AR154" s="38">
        <f t="shared" si="44"/>
        <v>52.759169599999993</v>
      </c>
      <c r="AS154" s="40">
        <v>2.823</v>
      </c>
    </row>
    <row r="155" spans="1:45" s="38" customFormat="1" x14ac:dyDescent="0.2">
      <c r="A155" s="38" t="s">
        <v>169</v>
      </c>
      <c r="B155" s="39">
        <v>24</v>
      </c>
      <c r="C155" s="56" t="s">
        <v>223</v>
      </c>
      <c r="D155" s="62">
        <v>32.856000000000002</v>
      </c>
      <c r="E155" s="60"/>
      <c r="F155" s="40">
        <v>2.6493380069732666</v>
      </c>
      <c r="G155" s="40">
        <v>25.096</v>
      </c>
      <c r="H155" s="40">
        <v>168.10300000000001</v>
      </c>
      <c r="I155" s="40">
        <v>2.9529999999999998</v>
      </c>
      <c r="J155" s="40">
        <v>6.6</v>
      </c>
      <c r="K155" s="40">
        <v>558.98199999999997</v>
      </c>
      <c r="L155" s="40">
        <v>25.992000000000001</v>
      </c>
      <c r="M155" s="40">
        <v>1508.152</v>
      </c>
      <c r="N155" s="40">
        <v>486.94499999999999</v>
      </c>
      <c r="O155" s="40">
        <v>4697.7839999999997</v>
      </c>
      <c r="P155" s="40">
        <v>84.411000000000001</v>
      </c>
      <c r="Q155" s="40">
        <v>26.780999999999999</v>
      </c>
      <c r="R155" s="40">
        <v>18.312000000000001</v>
      </c>
      <c r="S155" s="40">
        <v>17.079000000000001</v>
      </c>
      <c r="T155" s="40">
        <v>101.105</v>
      </c>
      <c r="U155" s="40">
        <v>117.65</v>
      </c>
      <c r="V155" s="40">
        <v>70.096999999999994</v>
      </c>
      <c r="W155" s="40">
        <v>92.849000000000004</v>
      </c>
      <c r="X155" s="40">
        <v>46.854999999999997</v>
      </c>
      <c r="Y155" s="40">
        <v>17.481999999999999</v>
      </c>
      <c r="Z155" s="40">
        <v>1.8440000000000001</v>
      </c>
      <c r="AA155" s="40">
        <v>11.026999999999999</v>
      </c>
      <c r="AB155" s="40">
        <v>4.3410000000000002</v>
      </c>
      <c r="AD155" s="38">
        <f t="shared" si="30"/>
        <v>8.7561871999999994</v>
      </c>
      <c r="AE155" s="38">
        <f t="shared" si="31"/>
        <v>27.976773700000003</v>
      </c>
      <c r="AF155" s="38">
        <f t="shared" si="32"/>
        <v>0.31117119999999998</v>
      </c>
      <c r="AG155" s="27">
        <f t="shared" si="33"/>
        <v>0.47138560000000002</v>
      </c>
      <c r="AH155" s="38">
        <f t="shared" si="34"/>
        <v>2.9016888000000001</v>
      </c>
      <c r="AI155" s="38">
        <f t="shared" si="35"/>
        <v>0.72266149999999996</v>
      </c>
      <c r="AJ155" s="38">
        <f t="shared" si="36"/>
        <v>4.2765839999999997</v>
      </c>
      <c r="AK155" s="38">
        <f t="shared" si="37"/>
        <v>6.1028800000000001E-2</v>
      </c>
      <c r="AL155" s="38">
        <f t="shared" si="38"/>
        <v>101.05478869999999</v>
      </c>
      <c r="AM155" s="38">
        <f t="shared" si="39"/>
        <v>61.54732640000001</v>
      </c>
      <c r="AN155" s="38">
        <f t="shared" si="40"/>
        <v>51.792889599999995</v>
      </c>
      <c r="AO155" s="38">
        <f t="shared" si="41"/>
        <v>258.83923749999997</v>
      </c>
      <c r="AP155" s="38">
        <f t="shared" si="42"/>
        <v>176.9341</v>
      </c>
      <c r="AQ155" s="38">
        <f t="shared" si="43"/>
        <v>135.63663840000001</v>
      </c>
      <c r="AR155" s="38">
        <f t="shared" si="44"/>
        <v>53.052603199999993</v>
      </c>
      <c r="AS155" s="40">
        <v>2.6493380069732666</v>
      </c>
    </row>
    <row r="156" spans="1:45" s="38" customFormat="1" x14ac:dyDescent="0.2">
      <c r="A156" s="38" t="s">
        <v>169</v>
      </c>
      <c r="B156" s="39">
        <v>25</v>
      </c>
      <c r="C156" s="56" t="s">
        <v>223</v>
      </c>
      <c r="D156" s="62">
        <v>34.225000000000001</v>
      </c>
      <c r="E156" s="60"/>
      <c r="F156" s="40">
        <v>2.4897490739822388</v>
      </c>
      <c r="G156" s="40">
        <v>24.2</v>
      </c>
      <c r="H156" s="40">
        <v>164.79</v>
      </c>
      <c r="I156" s="40">
        <v>2.4670000000000001</v>
      </c>
      <c r="J156" s="40">
        <v>6.4450000000000003</v>
      </c>
      <c r="K156" s="40">
        <v>565.76199999999994</v>
      </c>
      <c r="L156" s="40">
        <v>28.715</v>
      </c>
      <c r="M156" s="40">
        <v>1508.528</v>
      </c>
      <c r="N156" s="40">
        <v>459.76</v>
      </c>
      <c r="O156" s="40">
        <v>4642.5839999999998</v>
      </c>
      <c r="P156" s="40">
        <v>89.38</v>
      </c>
      <c r="Q156" s="40">
        <v>26.356000000000002</v>
      </c>
      <c r="R156" s="40">
        <v>16.120999999999999</v>
      </c>
      <c r="S156" s="40">
        <v>16.899000000000001</v>
      </c>
      <c r="T156" s="40">
        <v>110.78700000000001</v>
      </c>
      <c r="U156" s="40">
        <v>133.477</v>
      </c>
      <c r="V156" s="40">
        <v>77.936000000000007</v>
      </c>
      <c r="W156" s="40">
        <v>101.85</v>
      </c>
      <c r="X156" s="40">
        <v>53.697000000000003</v>
      </c>
      <c r="Y156" s="40">
        <v>18.588999999999999</v>
      </c>
      <c r="Z156" s="40">
        <v>2.016</v>
      </c>
      <c r="AA156" s="40">
        <v>14.872</v>
      </c>
      <c r="AB156" s="40">
        <v>4.6079999999999997</v>
      </c>
      <c r="AD156" s="38">
        <f t="shared" si="30"/>
        <v>8.4016399999999987</v>
      </c>
      <c r="AE156" s="38">
        <f t="shared" si="31"/>
        <v>27.553041</v>
      </c>
      <c r="AF156" s="38">
        <f t="shared" si="32"/>
        <v>0.24779680000000001</v>
      </c>
      <c r="AG156" s="27">
        <f t="shared" si="33"/>
        <v>0.4768096</v>
      </c>
      <c r="AH156" s="38">
        <f t="shared" si="34"/>
        <v>2.9024032000000002</v>
      </c>
      <c r="AI156" s="38">
        <f t="shared" si="35"/>
        <v>0.70363200000000004</v>
      </c>
      <c r="AJ156" s="38">
        <f t="shared" si="36"/>
        <v>4.2213840000000005</v>
      </c>
      <c r="AK156" s="38">
        <f t="shared" si="37"/>
        <v>6.5003999999999992E-2</v>
      </c>
      <c r="AL156" s="38">
        <f t="shared" si="38"/>
        <v>98.469641200000012</v>
      </c>
      <c r="AM156" s="38">
        <f t="shared" si="39"/>
        <v>48.571786199999998</v>
      </c>
      <c r="AN156" s="38">
        <f t="shared" si="40"/>
        <v>51.414457599999992</v>
      </c>
      <c r="AO156" s="38">
        <f t="shared" si="41"/>
        <v>280.1154325</v>
      </c>
      <c r="AP156" s="38">
        <f t="shared" si="42"/>
        <v>189.18419800000001</v>
      </c>
      <c r="AQ156" s="38">
        <f t="shared" si="43"/>
        <v>143.93196</v>
      </c>
      <c r="AR156" s="38">
        <f t="shared" si="44"/>
        <v>54.799006399999996</v>
      </c>
      <c r="AS156" s="40">
        <v>2.4897490739822388</v>
      </c>
    </row>
    <row r="157" spans="1:45" s="38" customFormat="1" x14ac:dyDescent="0.2">
      <c r="A157" s="38" t="s">
        <v>169</v>
      </c>
      <c r="B157" s="39">
        <v>26</v>
      </c>
      <c r="C157" s="56" t="s">
        <v>223</v>
      </c>
      <c r="D157" s="62">
        <v>35.594000000000001</v>
      </c>
      <c r="E157" s="60"/>
      <c r="F157" s="40">
        <v>2.5220398902893066</v>
      </c>
      <c r="G157" s="40">
        <v>24.486000000000001</v>
      </c>
      <c r="H157" s="40">
        <v>165.63499999999999</v>
      </c>
      <c r="I157" s="40">
        <v>2.2749999999999999</v>
      </c>
      <c r="J157" s="40">
        <v>6.9169999999999998</v>
      </c>
      <c r="K157" s="40">
        <v>535.57299999999998</v>
      </c>
      <c r="L157" s="40">
        <v>27.041</v>
      </c>
      <c r="M157" s="40">
        <v>1497.2570000000001</v>
      </c>
      <c r="N157" s="40">
        <v>493.1</v>
      </c>
      <c r="O157" s="40">
        <v>4464.1469999999999</v>
      </c>
      <c r="P157" s="40">
        <v>85.787999999999997</v>
      </c>
      <c r="Q157" s="40">
        <v>25.579000000000001</v>
      </c>
      <c r="R157" s="40">
        <v>16.347999999999999</v>
      </c>
      <c r="S157" s="40">
        <v>16.567</v>
      </c>
      <c r="T157" s="40">
        <v>110.901</v>
      </c>
      <c r="U157" s="40">
        <v>141.01</v>
      </c>
      <c r="V157" s="40">
        <v>77.584000000000003</v>
      </c>
      <c r="W157" s="40">
        <v>97.332999999999998</v>
      </c>
      <c r="X157" s="40">
        <v>53.393999999999998</v>
      </c>
      <c r="Y157" s="40">
        <v>18.106000000000002</v>
      </c>
      <c r="Z157" s="40">
        <v>1.873</v>
      </c>
      <c r="AA157" s="40">
        <v>13.834</v>
      </c>
      <c r="AB157" s="40">
        <v>4.5679999999999996</v>
      </c>
      <c r="AD157" s="38">
        <f t="shared" si="30"/>
        <v>8.5148101999999994</v>
      </c>
      <c r="AE157" s="38">
        <f t="shared" si="31"/>
        <v>27.661116499999999</v>
      </c>
      <c r="AF157" s="38">
        <f t="shared" si="32"/>
        <v>0.22275999999999999</v>
      </c>
      <c r="AG157" s="27">
        <f t="shared" si="33"/>
        <v>0.45265840000000002</v>
      </c>
      <c r="AH157" s="38">
        <f t="shared" si="34"/>
        <v>2.8809883000000003</v>
      </c>
      <c r="AI157" s="38">
        <f t="shared" si="35"/>
        <v>0.72697000000000001</v>
      </c>
      <c r="AJ157" s="38">
        <f t="shared" si="36"/>
        <v>4.0429469999999998</v>
      </c>
      <c r="AK157" s="38">
        <f t="shared" si="37"/>
        <v>6.2130399999999995E-2</v>
      </c>
      <c r="AL157" s="38">
        <f t="shared" si="38"/>
        <v>93.743383300000005</v>
      </c>
      <c r="AM157" s="38">
        <f t="shared" si="39"/>
        <v>49.916125599999994</v>
      </c>
      <c r="AN157" s="38">
        <f t="shared" si="40"/>
        <v>50.716460799999993</v>
      </c>
      <c r="AO157" s="38">
        <f t="shared" si="41"/>
        <v>280.36594749999995</v>
      </c>
      <c r="AP157" s="38">
        <f t="shared" si="42"/>
        <v>195.01474000000002</v>
      </c>
      <c r="AQ157" s="38">
        <f t="shared" si="43"/>
        <v>139.76909280000001</v>
      </c>
      <c r="AR157" s="38">
        <f t="shared" si="44"/>
        <v>54.0370256</v>
      </c>
      <c r="AS157" s="40">
        <v>2.5220398902893066</v>
      </c>
    </row>
    <row r="158" spans="1:45" s="38" customFormat="1" x14ac:dyDescent="0.2">
      <c r="A158" s="38" t="s">
        <v>169</v>
      </c>
      <c r="B158" s="39">
        <v>27</v>
      </c>
      <c r="C158" s="56" t="s">
        <v>223</v>
      </c>
      <c r="D158" s="62">
        <v>36.963000000000001</v>
      </c>
      <c r="E158" s="60"/>
      <c r="F158" s="40">
        <v>2.4774351119995117</v>
      </c>
      <c r="G158" s="40">
        <v>22.85</v>
      </c>
      <c r="H158" s="40">
        <v>161.12299999999999</v>
      </c>
      <c r="I158" s="40">
        <v>2.222</v>
      </c>
      <c r="J158" s="40">
        <v>5.8689999999999998</v>
      </c>
      <c r="K158" s="40">
        <v>540.17899999999997</v>
      </c>
      <c r="L158" s="40">
        <v>24.768000000000001</v>
      </c>
      <c r="M158" s="40">
        <v>1492.4649999999999</v>
      </c>
      <c r="N158" s="40">
        <v>503.32400000000001</v>
      </c>
      <c r="O158" s="40">
        <v>4447.4939999999997</v>
      </c>
      <c r="P158" s="40">
        <v>83.501999999999995</v>
      </c>
      <c r="Q158" s="40">
        <v>25.391999999999999</v>
      </c>
      <c r="R158" s="40">
        <v>17.571000000000002</v>
      </c>
      <c r="S158" s="40">
        <v>16.311</v>
      </c>
      <c r="T158" s="40">
        <v>104.431</v>
      </c>
      <c r="U158" s="40">
        <v>138.32400000000001</v>
      </c>
      <c r="V158" s="40">
        <v>76.665999999999997</v>
      </c>
      <c r="W158" s="40">
        <v>99.117000000000004</v>
      </c>
      <c r="X158" s="40">
        <v>53.037999999999997</v>
      </c>
      <c r="Y158" s="40">
        <v>18.212</v>
      </c>
      <c r="Z158" s="40">
        <v>1.843</v>
      </c>
      <c r="AA158" s="40">
        <v>13.896000000000001</v>
      </c>
      <c r="AB158" s="40">
        <v>4.4930000000000003</v>
      </c>
      <c r="AD158" s="38">
        <f t="shared" si="30"/>
        <v>7.8674450000000009</v>
      </c>
      <c r="AE158" s="38">
        <f t="shared" si="31"/>
        <v>27.084031700000004</v>
      </c>
      <c r="AF158" s="38">
        <f t="shared" si="32"/>
        <v>0.21584879999999998</v>
      </c>
      <c r="AG158" s="27">
        <f t="shared" si="33"/>
        <v>0.4563432</v>
      </c>
      <c r="AH158" s="38">
        <f t="shared" si="34"/>
        <v>2.8718835</v>
      </c>
      <c r="AI158" s="38">
        <f t="shared" si="35"/>
        <v>0.73412679999999997</v>
      </c>
      <c r="AJ158" s="38">
        <f t="shared" si="36"/>
        <v>4.026294</v>
      </c>
      <c r="AK158" s="38">
        <f t="shared" si="37"/>
        <v>6.0301600000000004E-2</v>
      </c>
      <c r="AL158" s="38">
        <f t="shared" si="38"/>
        <v>92.605918399999979</v>
      </c>
      <c r="AM158" s="38">
        <f t="shared" si="39"/>
        <v>57.158976200000019</v>
      </c>
      <c r="AN158" s="38">
        <f t="shared" si="40"/>
        <v>50.178246399999992</v>
      </c>
      <c r="AO158" s="38">
        <f t="shared" si="41"/>
        <v>266.1481225</v>
      </c>
      <c r="AP158" s="38">
        <f t="shared" si="42"/>
        <v>192.93577600000003</v>
      </c>
      <c r="AQ158" s="38">
        <f t="shared" si="43"/>
        <v>141.41322719999999</v>
      </c>
      <c r="AR158" s="38">
        <f t="shared" si="44"/>
        <v>54.204251200000002</v>
      </c>
      <c r="AS158" s="40">
        <v>2.4774351119995117</v>
      </c>
    </row>
    <row r="159" spans="1:45" s="38" customFormat="1" x14ac:dyDescent="0.2">
      <c r="A159" s="38" t="s">
        <v>169</v>
      </c>
      <c r="B159" s="39">
        <v>28</v>
      </c>
      <c r="C159" s="56" t="s">
        <v>223</v>
      </c>
      <c r="D159" s="62">
        <v>38.332000000000001</v>
      </c>
      <c r="E159" s="60"/>
      <c r="F159" s="40">
        <v>2.6484770774841309</v>
      </c>
      <c r="G159" s="40">
        <v>23.503</v>
      </c>
      <c r="H159" s="40">
        <v>154.18299999999999</v>
      </c>
      <c r="I159" s="40">
        <v>2.7290000000000001</v>
      </c>
      <c r="J159" s="40">
        <v>7.1440000000000001</v>
      </c>
      <c r="K159" s="40">
        <v>529.72500000000002</v>
      </c>
      <c r="L159" s="40">
        <v>27.928999999999998</v>
      </c>
      <c r="M159" s="40">
        <v>1481.421</v>
      </c>
      <c r="N159" s="40">
        <v>490.90899999999999</v>
      </c>
      <c r="O159" s="40">
        <v>4547.4179999999997</v>
      </c>
      <c r="P159" s="40">
        <v>86.251000000000005</v>
      </c>
      <c r="Q159" s="40">
        <v>26.812000000000001</v>
      </c>
      <c r="R159" s="40">
        <v>17.478999999999999</v>
      </c>
      <c r="S159" s="40">
        <v>17.824000000000002</v>
      </c>
      <c r="T159" s="40">
        <v>115.173</v>
      </c>
      <c r="U159" s="40">
        <v>123.664</v>
      </c>
      <c r="V159" s="40">
        <v>74.894000000000005</v>
      </c>
      <c r="W159" s="40">
        <v>96.867999999999995</v>
      </c>
      <c r="X159" s="40">
        <v>49.24</v>
      </c>
      <c r="Y159" s="40">
        <v>19.312000000000001</v>
      </c>
      <c r="Z159" s="40">
        <v>1.974</v>
      </c>
      <c r="AA159" s="40">
        <v>12.831</v>
      </c>
      <c r="AB159" s="40">
        <v>5</v>
      </c>
      <c r="AD159" s="38">
        <f t="shared" si="30"/>
        <v>8.1258371</v>
      </c>
      <c r="AE159" s="38">
        <f t="shared" si="31"/>
        <v>26.1964057</v>
      </c>
      <c r="AF159" s="38">
        <f t="shared" si="32"/>
        <v>0.28196160000000003</v>
      </c>
      <c r="AG159" s="27">
        <f t="shared" si="33"/>
        <v>0.44798000000000004</v>
      </c>
      <c r="AH159" s="38">
        <f t="shared" si="34"/>
        <v>2.8508998999999999</v>
      </c>
      <c r="AI159" s="38">
        <f t="shared" si="35"/>
        <v>0.72543629999999992</v>
      </c>
      <c r="AJ159" s="38">
        <f t="shared" si="36"/>
        <v>4.1262179999999997</v>
      </c>
      <c r="AK159" s="38">
        <f t="shared" si="37"/>
        <v>6.2500799999999995E-2</v>
      </c>
      <c r="AL159" s="38">
        <f t="shared" si="38"/>
        <v>101.24335239999999</v>
      </c>
      <c r="AM159" s="38">
        <f t="shared" si="39"/>
        <v>56.614133799999998</v>
      </c>
      <c r="AN159" s="38">
        <f t="shared" si="40"/>
        <v>53.359177599999995</v>
      </c>
      <c r="AO159" s="38">
        <f t="shared" si="41"/>
        <v>289.75366750000001</v>
      </c>
      <c r="AP159" s="38">
        <f t="shared" si="42"/>
        <v>181.58893599999999</v>
      </c>
      <c r="AQ159" s="38">
        <f t="shared" si="43"/>
        <v>139.34054879999999</v>
      </c>
      <c r="AR159" s="38">
        <f t="shared" si="44"/>
        <v>55.939611200000002</v>
      </c>
      <c r="AS159" s="40">
        <v>2.6484770774841309</v>
      </c>
    </row>
    <row r="160" spans="1:45" s="38" customFormat="1" x14ac:dyDescent="0.2">
      <c r="A160" s="38" t="s">
        <v>169</v>
      </c>
      <c r="B160" s="39">
        <v>29</v>
      </c>
      <c r="C160" s="56" t="s">
        <v>223</v>
      </c>
      <c r="D160" s="62">
        <v>39.701000000000001</v>
      </c>
      <c r="E160" s="60"/>
      <c r="F160" s="40">
        <v>2.8526248931884766</v>
      </c>
      <c r="G160" s="40">
        <v>21.998000000000001</v>
      </c>
      <c r="H160" s="40">
        <v>151.834</v>
      </c>
      <c r="I160" s="40">
        <v>2.4710000000000001</v>
      </c>
      <c r="J160" s="40">
        <v>8.1259999999999994</v>
      </c>
      <c r="K160" s="40">
        <v>517.11900000000003</v>
      </c>
      <c r="L160" s="40">
        <v>22.19</v>
      </c>
      <c r="M160" s="40">
        <v>1465.704</v>
      </c>
      <c r="N160" s="40">
        <v>540.03200000000004</v>
      </c>
      <c r="O160" s="40">
        <v>4391.884</v>
      </c>
      <c r="P160" s="40">
        <v>86.518000000000001</v>
      </c>
      <c r="Q160" s="40">
        <v>26.631</v>
      </c>
      <c r="R160" s="40">
        <v>17.582999999999998</v>
      </c>
      <c r="S160" s="40">
        <v>18.027000000000001</v>
      </c>
      <c r="T160" s="40">
        <v>118.06699999999999</v>
      </c>
      <c r="U160" s="40">
        <v>121.51300000000001</v>
      </c>
      <c r="V160" s="40">
        <v>73.317999999999998</v>
      </c>
      <c r="W160" s="40">
        <v>90.156999999999996</v>
      </c>
      <c r="X160" s="40">
        <v>47.027999999999999</v>
      </c>
      <c r="Y160" s="40">
        <v>18.431999999999999</v>
      </c>
      <c r="Z160" s="40">
        <v>1.9359999999999999</v>
      </c>
      <c r="AA160" s="40">
        <v>11.827</v>
      </c>
      <c r="AB160" s="40">
        <v>5.0179999999999998</v>
      </c>
      <c r="AD160" s="38">
        <f t="shared" si="30"/>
        <v>7.5303086000000006</v>
      </c>
      <c r="AE160" s="38">
        <f t="shared" si="31"/>
        <v>25.895968600000003</v>
      </c>
      <c r="AF160" s="38">
        <f t="shared" si="32"/>
        <v>0.24831839999999997</v>
      </c>
      <c r="AG160" s="27">
        <f t="shared" si="33"/>
        <v>0.43789520000000004</v>
      </c>
      <c r="AH160" s="38">
        <f t="shared" si="34"/>
        <v>2.8210375999999999</v>
      </c>
      <c r="AI160" s="38">
        <f t="shared" si="35"/>
        <v>0.75982240000000001</v>
      </c>
      <c r="AJ160" s="38">
        <f t="shared" si="36"/>
        <v>3.9706840000000003</v>
      </c>
      <c r="AK160" s="38">
        <f t="shared" si="37"/>
        <v>6.2714400000000003E-2</v>
      </c>
      <c r="AL160" s="38">
        <f t="shared" si="38"/>
        <v>100.14238370000001</v>
      </c>
      <c r="AM160" s="38">
        <f t="shared" si="39"/>
        <v>57.230042599999997</v>
      </c>
      <c r="AN160" s="38">
        <f t="shared" si="40"/>
        <v>53.785964800000002</v>
      </c>
      <c r="AO160" s="38">
        <f t="shared" si="41"/>
        <v>296.11323249999998</v>
      </c>
      <c r="AP160" s="38">
        <f t="shared" si="42"/>
        <v>179.92406199999999</v>
      </c>
      <c r="AQ160" s="38">
        <f t="shared" si="43"/>
        <v>133.15569120000001</v>
      </c>
      <c r="AR160" s="38">
        <f t="shared" si="44"/>
        <v>54.551323199999999</v>
      </c>
      <c r="AS160" s="40">
        <v>2.8526248931884766</v>
      </c>
    </row>
    <row r="161" spans="1:45" s="38" customFormat="1" x14ac:dyDescent="0.2">
      <c r="A161" s="38" t="s">
        <v>169</v>
      </c>
      <c r="B161" s="39">
        <v>30</v>
      </c>
      <c r="C161" s="56" t="s">
        <v>223</v>
      </c>
      <c r="D161" s="62">
        <v>41.07</v>
      </c>
      <c r="E161" s="60"/>
      <c r="F161" s="40">
        <v>2.7789999999999999</v>
      </c>
      <c r="G161" s="40">
        <v>23.664999999999999</v>
      </c>
      <c r="H161" s="40">
        <v>164.83199999999999</v>
      </c>
      <c r="I161" s="40">
        <v>2.3719999999999999</v>
      </c>
      <c r="J161" s="40">
        <v>7.2809999999999997</v>
      </c>
      <c r="K161" s="40">
        <v>541.96699999999998</v>
      </c>
      <c r="L161" s="40">
        <v>23.837</v>
      </c>
      <c r="M161" s="40">
        <v>1475.1379999999999</v>
      </c>
      <c r="N161" s="40">
        <v>452.54700000000003</v>
      </c>
      <c r="O161" s="40">
        <v>4310.4080000000004</v>
      </c>
      <c r="P161" s="40">
        <v>83.671999999999997</v>
      </c>
      <c r="Q161" s="40">
        <v>25.401</v>
      </c>
      <c r="R161" s="40">
        <v>17.094999999999999</v>
      </c>
      <c r="S161" s="40">
        <v>16.937000000000001</v>
      </c>
      <c r="T161" s="40">
        <v>112.27</v>
      </c>
      <c r="U161" s="40">
        <v>152.40299999999999</v>
      </c>
      <c r="V161" s="40">
        <v>82.397999999999996</v>
      </c>
      <c r="W161" s="40">
        <v>103.627</v>
      </c>
      <c r="X161" s="40">
        <v>62.652999999999999</v>
      </c>
      <c r="Y161" s="40">
        <v>18.626999999999999</v>
      </c>
      <c r="Z161" s="40">
        <v>1.9890000000000001</v>
      </c>
      <c r="AA161" s="40">
        <v>15.641</v>
      </c>
      <c r="AB161" s="40">
        <v>3.6869999999999998</v>
      </c>
      <c r="AD161" s="38">
        <f t="shared" si="30"/>
        <v>8.1899404999999987</v>
      </c>
      <c r="AE161" s="38">
        <f t="shared" si="31"/>
        <v>27.558412799999999</v>
      </c>
      <c r="AF161" s="38">
        <f t="shared" si="32"/>
        <v>0.23540879999999995</v>
      </c>
      <c r="AG161" s="27">
        <f t="shared" si="33"/>
        <v>0.4577736</v>
      </c>
      <c r="AH161" s="38">
        <f t="shared" si="34"/>
        <v>2.8389621999999997</v>
      </c>
      <c r="AI161" s="38">
        <f t="shared" si="35"/>
        <v>0.69858290000000001</v>
      </c>
      <c r="AJ161" s="38">
        <f t="shared" si="36"/>
        <v>3.8892080000000009</v>
      </c>
      <c r="AK161" s="38">
        <f t="shared" si="37"/>
        <v>6.0437600000000001E-2</v>
      </c>
      <c r="AL161" s="38">
        <f t="shared" si="38"/>
        <v>92.660662699999989</v>
      </c>
      <c r="AM161" s="38">
        <f t="shared" si="39"/>
        <v>54.340009000000002</v>
      </c>
      <c r="AN161" s="38">
        <f t="shared" si="40"/>
        <v>51.494348799999997</v>
      </c>
      <c r="AO161" s="38">
        <f t="shared" si="41"/>
        <v>283.374325</v>
      </c>
      <c r="AP161" s="38">
        <f t="shared" si="42"/>
        <v>203.832922</v>
      </c>
      <c r="AQ161" s="38">
        <f t="shared" si="43"/>
        <v>145.5696432</v>
      </c>
      <c r="AR161" s="38">
        <f t="shared" si="44"/>
        <v>54.858955199999997</v>
      </c>
      <c r="AS161" s="40">
        <v>2.7789999999999999</v>
      </c>
    </row>
    <row r="162" spans="1:45" s="38" customFormat="1" x14ac:dyDescent="0.2">
      <c r="A162" s="38" t="s">
        <v>169</v>
      </c>
      <c r="B162" s="39">
        <v>31</v>
      </c>
      <c r="C162" s="56" t="s">
        <v>223</v>
      </c>
      <c r="D162" s="62">
        <v>42.439</v>
      </c>
      <c r="E162" s="60"/>
      <c r="F162" s="40">
        <v>2.458066463470459</v>
      </c>
      <c r="G162" s="40">
        <v>23.361999999999998</v>
      </c>
      <c r="H162" s="40">
        <v>156.1</v>
      </c>
      <c r="I162" s="40">
        <v>2.4449999999999998</v>
      </c>
      <c r="J162" s="40">
        <v>6.22</v>
      </c>
      <c r="K162" s="40">
        <v>577.02499999999998</v>
      </c>
      <c r="L162" s="40">
        <v>24.385999999999999</v>
      </c>
      <c r="M162" s="40">
        <v>1488.8720000000001</v>
      </c>
      <c r="N162" s="40">
        <v>468.54199999999997</v>
      </c>
      <c r="O162" s="40">
        <v>4283.3059999999996</v>
      </c>
      <c r="P162" s="40">
        <v>79.066000000000003</v>
      </c>
      <c r="Q162" s="40">
        <v>24.686</v>
      </c>
      <c r="R162" s="40">
        <v>16.774000000000001</v>
      </c>
      <c r="S162" s="40">
        <v>18.884</v>
      </c>
      <c r="T162" s="40">
        <v>136.37899999999999</v>
      </c>
      <c r="U162" s="40">
        <v>114.408</v>
      </c>
      <c r="V162" s="40">
        <v>66.046000000000006</v>
      </c>
      <c r="W162" s="40">
        <v>85.77</v>
      </c>
      <c r="X162" s="40">
        <v>43.786999999999999</v>
      </c>
      <c r="Y162" s="40">
        <v>17.975999999999999</v>
      </c>
      <c r="Z162" s="40">
        <v>1.8560000000000001</v>
      </c>
      <c r="AA162" s="40">
        <v>11.118</v>
      </c>
      <c r="AB162" s="40">
        <v>3.871</v>
      </c>
      <c r="AD162" s="38">
        <f t="shared" si="30"/>
        <v>8.0700433999999994</v>
      </c>
      <c r="AE162" s="38">
        <f t="shared" si="31"/>
        <v>26.441589999999998</v>
      </c>
      <c r="AF162" s="38">
        <f t="shared" si="32"/>
        <v>0.24492799999999995</v>
      </c>
      <c r="AG162" s="27">
        <f t="shared" si="33"/>
        <v>0.48582000000000003</v>
      </c>
      <c r="AH162" s="38">
        <f t="shared" si="34"/>
        <v>2.8650568000000001</v>
      </c>
      <c r="AI162" s="38">
        <f t="shared" si="35"/>
        <v>0.70977939999999995</v>
      </c>
      <c r="AJ162" s="38">
        <f t="shared" si="36"/>
        <v>3.8621059999999998</v>
      </c>
      <c r="AK162" s="38">
        <f t="shared" si="37"/>
        <v>5.6752800000000013E-2</v>
      </c>
      <c r="AL162" s="38">
        <f t="shared" si="38"/>
        <v>88.311532199999988</v>
      </c>
      <c r="AM162" s="38">
        <f t="shared" si="39"/>
        <v>52.438982800000012</v>
      </c>
      <c r="AN162" s="38">
        <f t="shared" si="40"/>
        <v>55.587721599999995</v>
      </c>
      <c r="AO162" s="38">
        <f t="shared" si="41"/>
        <v>336.35385249999996</v>
      </c>
      <c r="AP162" s="38">
        <f t="shared" si="42"/>
        <v>174.42479200000002</v>
      </c>
      <c r="AQ162" s="38">
        <f t="shared" si="43"/>
        <v>129.11263199999999</v>
      </c>
      <c r="AR162" s="38">
        <f t="shared" si="44"/>
        <v>53.831937599999996</v>
      </c>
      <c r="AS162" s="40">
        <v>2.458066463470459</v>
      </c>
    </row>
    <row r="163" spans="1:45" s="38" customFormat="1" x14ac:dyDescent="0.2">
      <c r="A163" s="38" t="s">
        <v>169</v>
      </c>
      <c r="B163" s="39">
        <v>32</v>
      </c>
      <c r="C163" s="56" t="s">
        <v>223</v>
      </c>
      <c r="D163" s="62">
        <v>43.808</v>
      </c>
      <c r="E163" s="60"/>
      <c r="F163" s="40">
        <v>2.8304999999999998</v>
      </c>
      <c r="G163" s="40">
        <v>23.108000000000001</v>
      </c>
      <c r="H163" s="40">
        <v>157.72800000000001</v>
      </c>
      <c r="I163" s="40">
        <v>2.2360000000000002</v>
      </c>
      <c r="J163" s="40">
        <v>6.6470000000000002</v>
      </c>
      <c r="K163" s="40">
        <v>542.76599999999996</v>
      </c>
      <c r="L163" s="40">
        <v>27.315000000000001</v>
      </c>
      <c r="M163" s="40">
        <v>1514.1679999999999</v>
      </c>
      <c r="N163" s="40">
        <v>503.38</v>
      </c>
      <c r="O163" s="40">
        <v>4307.5940000000001</v>
      </c>
      <c r="P163" s="40">
        <v>85.072999999999993</v>
      </c>
      <c r="Q163" s="40">
        <v>24.795000000000002</v>
      </c>
      <c r="R163" s="40">
        <v>17.529</v>
      </c>
      <c r="S163" s="40">
        <v>18.577000000000002</v>
      </c>
      <c r="T163" s="40">
        <v>133.82400000000001</v>
      </c>
      <c r="U163" s="40">
        <v>144.84299999999999</v>
      </c>
      <c r="V163" s="40">
        <v>78.814999999999998</v>
      </c>
      <c r="W163" s="40">
        <v>103.498</v>
      </c>
      <c r="X163" s="40">
        <v>55.975000000000001</v>
      </c>
      <c r="Y163" s="40">
        <v>19.759</v>
      </c>
      <c r="Z163" s="40">
        <v>2.0009999999999999</v>
      </c>
      <c r="AA163" s="40">
        <v>14.125999999999999</v>
      </c>
      <c r="AB163" s="40">
        <v>5.492</v>
      </c>
      <c r="AD163" s="38">
        <f t="shared" si="30"/>
        <v>7.9695356000000013</v>
      </c>
      <c r="AE163" s="38">
        <f t="shared" si="31"/>
        <v>26.649811200000002</v>
      </c>
      <c r="AF163" s="38">
        <f t="shared" si="32"/>
        <v>0.21767440000000002</v>
      </c>
      <c r="AG163" s="27">
        <f t="shared" si="33"/>
        <v>0.45841280000000001</v>
      </c>
      <c r="AH163" s="38">
        <f t="shared" si="34"/>
        <v>2.9131191999999997</v>
      </c>
      <c r="AI163" s="38">
        <f t="shared" si="35"/>
        <v>0.73416599999999999</v>
      </c>
      <c r="AJ163" s="38">
        <f t="shared" si="36"/>
        <v>3.8863940000000001</v>
      </c>
      <c r="AK163" s="38">
        <f t="shared" si="37"/>
        <v>6.1558399999999992E-2</v>
      </c>
      <c r="AL163" s="38">
        <f t="shared" si="38"/>
        <v>88.974546500000002</v>
      </c>
      <c r="AM163" s="38">
        <f t="shared" si="39"/>
        <v>56.910243799999996</v>
      </c>
      <c r="AN163" s="38">
        <f t="shared" si="40"/>
        <v>54.942284799999996</v>
      </c>
      <c r="AO163" s="38">
        <f t="shared" si="41"/>
        <v>330.73924</v>
      </c>
      <c r="AP163" s="38">
        <f t="shared" si="42"/>
        <v>197.981482</v>
      </c>
      <c r="AQ163" s="38">
        <f t="shared" si="43"/>
        <v>145.45075679999999</v>
      </c>
      <c r="AR163" s="38">
        <f t="shared" si="44"/>
        <v>56.644798399999999</v>
      </c>
      <c r="AS163" s="40">
        <v>2.8304999999999998</v>
      </c>
    </row>
    <row r="164" spans="1:45" s="38" customFormat="1" x14ac:dyDescent="0.2">
      <c r="A164" s="38" t="s">
        <v>169</v>
      </c>
      <c r="B164" s="39">
        <v>33</v>
      </c>
      <c r="C164" s="56" t="s">
        <v>223</v>
      </c>
      <c r="D164" s="62">
        <v>45.177</v>
      </c>
      <c r="E164" s="60"/>
      <c r="F164" s="40">
        <v>1.6416797041893005</v>
      </c>
      <c r="G164" s="40">
        <v>25.015999999999998</v>
      </c>
      <c r="H164" s="40">
        <v>157.721</v>
      </c>
      <c r="I164" s="40">
        <v>2.073</v>
      </c>
      <c r="J164" s="40">
        <v>5.7320000000000002</v>
      </c>
      <c r="K164" s="40">
        <v>454.66300000000001</v>
      </c>
      <c r="L164" s="40">
        <v>22.277999999999999</v>
      </c>
      <c r="M164" s="40">
        <v>1748.9860000000001</v>
      </c>
      <c r="N164" s="40">
        <v>594.14599999999996</v>
      </c>
      <c r="O164" s="40">
        <v>4265.1869999999999</v>
      </c>
      <c r="P164" s="40">
        <v>72.034999999999997</v>
      </c>
      <c r="Q164" s="40">
        <v>25.143000000000001</v>
      </c>
      <c r="R164" s="40">
        <v>16.975000000000001</v>
      </c>
      <c r="S164" s="40">
        <v>15.89</v>
      </c>
      <c r="T164" s="40">
        <v>89.286000000000001</v>
      </c>
      <c r="U164" s="40">
        <v>126.958</v>
      </c>
      <c r="V164" s="40">
        <v>73.090999999999994</v>
      </c>
      <c r="W164" s="40">
        <v>122.935</v>
      </c>
      <c r="X164" s="40">
        <v>58.642000000000003</v>
      </c>
      <c r="Y164" s="40">
        <v>17.905000000000001</v>
      </c>
      <c r="Z164" s="40">
        <v>1.746</v>
      </c>
      <c r="AA164" s="40">
        <v>14.755000000000001</v>
      </c>
      <c r="AB164" s="40">
        <v>5.8090000000000002</v>
      </c>
      <c r="AD164" s="38">
        <f t="shared" si="30"/>
        <v>8.7245311999999995</v>
      </c>
      <c r="AE164" s="38">
        <f t="shared" si="31"/>
        <v>26.648915900000006</v>
      </c>
      <c r="AF164" s="38">
        <f t="shared" si="32"/>
        <v>0.19641919999999999</v>
      </c>
      <c r="AG164" s="27">
        <f t="shared" si="33"/>
        <v>0.38793040000000001</v>
      </c>
      <c r="AH164" s="38">
        <f t="shared" si="34"/>
        <v>3.3592734000000002</v>
      </c>
      <c r="AI164" s="38">
        <f t="shared" si="35"/>
        <v>0.79770219999999992</v>
      </c>
      <c r="AJ164" s="38">
        <f t="shared" si="36"/>
        <v>3.8439870000000003</v>
      </c>
      <c r="AK164" s="38">
        <f t="shared" si="37"/>
        <v>5.1128E-2</v>
      </c>
      <c r="AL164" s="38">
        <f t="shared" si="38"/>
        <v>91.091326100000003</v>
      </c>
      <c r="AM164" s="38">
        <f t="shared" si="39"/>
        <v>53.629345000000008</v>
      </c>
      <c r="AN164" s="38">
        <f t="shared" si="40"/>
        <v>49.293136000000004</v>
      </c>
      <c r="AO164" s="38">
        <f t="shared" si="41"/>
        <v>232.86698499999997</v>
      </c>
      <c r="AP164" s="38">
        <f t="shared" si="42"/>
        <v>184.13849199999999</v>
      </c>
      <c r="AQ164" s="38">
        <f t="shared" si="43"/>
        <v>163.36389600000001</v>
      </c>
      <c r="AR164" s="38">
        <f t="shared" si="44"/>
        <v>53.719927999999996</v>
      </c>
      <c r="AS164" s="40">
        <v>1.6416797041893005</v>
      </c>
    </row>
    <row r="165" spans="1:45" s="38" customFormat="1" x14ac:dyDescent="0.2">
      <c r="A165" s="38" t="s">
        <v>169</v>
      </c>
      <c r="B165" s="39">
        <v>34</v>
      </c>
      <c r="C165" s="56" t="s">
        <v>223</v>
      </c>
      <c r="D165" s="62">
        <v>46.545999999999999</v>
      </c>
      <c r="E165" s="60"/>
      <c r="F165" s="40">
        <v>1.7938467860221863</v>
      </c>
      <c r="G165" s="40">
        <v>23.818000000000001</v>
      </c>
      <c r="H165" s="40">
        <v>153.697</v>
      </c>
      <c r="I165" s="40">
        <v>2.004</v>
      </c>
      <c r="J165" s="40">
        <v>7.0430000000000001</v>
      </c>
      <c r="K165" s="40">
        <v>485.47300000000001</v>
      </c>
      <c r="L165" s="40">
        <v>26.683</v>
      </c>
      <c r="M165" s="40">
        <v>1640.6089999999999</v>
      </c>
      <c r="N165" s="40">
        <v>567.20399999999995</v>
      </c>
      <c r="O165" s="40">
        <v>4432.0649999999996</v>
      </c>
      <c r="P165" s="40">
        <v>74.353999999999999</v>
      </c>
      <c r="Q165" s="40">
        <v>26.126999999999999</v>
      </c>
      <c r="R165" s="40">
        <v>16.231000000000002</v>
      </c>
      <c r="S165" s="40">
        <v>17.518000000000001</v>
      </c>
      <c r="T165" s="40">
        <v>106.72799999999999</v>
      </c>
      <c r="U165" s="40">
        <v>121.114</v>
      </c>
      <c r="V165" s="40">
        <v>70.293999999999997</v>
      </c>
      <c r="W165" s="40">
        <v>107.675</v>
      </c>
      <c r="X165" s="40">
        <v>50.947000000000003</v>
      </c>
      <c r="Y165" s="40">
        <v>19.666</v>
      </c>
      <c r="Z165" s="40">
        <v>2.0369999999999999</v>
      </c>
      <c r="AA165" s="40">
        <v>12.553000000000001</v>
      </c>
      <c r="AB165" s="40">
        <v>4.5940000000000003</v>
      </c>
      <c r="AD165" s="38">
        <f t="shared" si="30"/>
        <v>8.2504825999999998</v>
      </c>
      <c r="AE165" s="38">
        <f t="shared" si="31"/>
        <v>26.134246300000001</v>
      </c>
      <c r="AF165" s="38">
        <f t="shared" si="32"/>
        <v>0.18742159999999999</v>
      </c>
      <c r="AG165" s="27">
        <f t="shared" si="33"/>
        <v>0.41257840000000001</v>
      </c>
      <c r="AH165" s="38">
        <f t="shared" si="34"/>
        <v>3.1533571</v>
      </c>
      <c r="AI165" s="38">
        <f t="shared" si="35"/>
        <v>0.77884279999999995</v>
      </c>
      <c r="AJ165" s="38">
        <f t="shared" si="36"/>
        <v>4.0108649999999999</v>
      </c>
      <c r="AK165" s="38">
        <f t="shared" si="37"/>
        <v>5.2983200000000001E-2</v>
      </c>
      <c r="AL165" s="38">
        <f t="shared" si="38"/>
        <v>97.076702899999987</v>
      </c>
      <c r="AM165" s="38">
        <f t="shared" si="39"/>
        <v>49.223228200000015</v>
      </c>
      <c r="AN165" s="38">
        <f t="shared" si="40"/>
        <v>52.715843199999995</v>
      </c>
      <c r="AO165" s="38">
        <f t="shared" si="41"/>
        <v>271.19577999999996</v>
      </c>
      <c r="AP165" s="38">
        <f t="shared" si="42"/>
        <v>179.61523600000001</v>
      </c>
      <c r="AQ165" s="38">
        <f t="shared" si="43"/>
        <v>149.30027999999999</v>
      </c>
      <c r="AR165" s="38">
        <f t="shared" si="44"/>
        <v>56.498081599999999</v>
      </c>
      <c r="AS165" s="40">
        <v>1.7938467860221863</v>
      </c>
    </row>
    <row r="166" spans="1:45" s="38" customFormat="1" x14ac:dyDescent="0.2">
      <c r="A166" s="38" t="s">
        <v>169</v>
      </c>
      <c r="B166" s="39">
        <v>35</v>
      </c>
      <c r="C166" s="56" t="s">
        <v>223</v>
      </c>
      <c r="D166" s="62">
        <v>47.914999999999999</v>
      </c>
      <c r="E166" s="60"/>
      <c r="F166" s="40">
        <v>2.7949999999999999</v>
      </c>
      <c r="G166" s="40">
        <v>23.506</v>
      </c>
      <c r="H166" s="40">
        <v>150.82</v>
      </c>
      <c r="I166" s="40">
        <v>2.0950000000000002</v>
      </c>
      <c r="J166" s="40">
        <v>7.7789999999999999</v>
      </c>
      <c r="K166" s="40">
        <v>496.70699999999999</v>
      </c>
      <c r="L166" s="40">
        <v>26.966999999999999</v>
      </c>
      <c r="M166" s="40">
        <v>1585.443</v>
      </c>
      <c r="N166" s="40">
        <v>561.18499999999995</v>
      </c>
      <c r="O166" s="40">
        <v>4565.3819999999996</v>
      </c>
      <c r="P166" s="40">
        <v>81.724000000000004</v>
      </c>
      <c r="Q166" s="40">
        <v>25.599</v>
      </c>
      <c r="R166" s="40">
        <v>16.899000000000001</v>
      </c>
      <c r="S166" s="40">
        <v>20.109000000000002</v>
      </c>
      <c r="T166" s="40">
        <v>113.533</v>
      </c>
      <c r="U166" s="40">
        <v>116.97799999999999</v>
      </c>
      <c r="V166" s="40">
        <v>68.088999999999999</v>
      </c>
      <c r="W166" s="40">
        <v>99.4</v>
      </c>
      <c r="X166" s="40">
        <v>47.634999999999998</v>
      </c>
      <c r="Y166" s="40">
        <v>20.841000000000001</v>
      </c>
      <c r="Z166" s="40">
        <v>2.2370000000000001</v>
      </c>
      <c r="AA166" s="40">
        <v>12.503</v>
      </c>
      <c r="AB166" s="40">
        <v>5.2690000000000001</v>
      </c>
      <c r="AD166" s="38">
        <f t="shared" si="30"/>
        <v>8.1270241999999993</v>
      </c>
      <c r="AE166" s="38">
        <f t="shared" si="31"/>
        <v>25.766278</v>
      </c>
      <c r="AF166" s="38">
        <f t="shared" si="32"/>
        <v>0.19928799999999999</v>
      </c>
      <c r="AG166" s="27">
        <f t="shared" si="33"/>
        <v>0.42156560000000004</v>
      </c>
      <c r="AH166" s="38">
        <f t="shared" si="34"/>
        <v>3.0485416999999999</v>
      </c>
      <c r="AI166" s="38">
        <f t="shared" si="35"/>
        <v>0.77462949999999986</v>
      </c>
      <c r="AJ166" s="38">
        <f t="shared" si="36"/>
        <v>4.1441819999999998</v>
      </c>
      <c r="AK166" s="38">
        <f t="shared" si="37"/>
        <v>5.8879200000000013E-2</v>
      </c>
      <c r="AL166" s="38">
        <f t="shared" si="38"/>
        <v>93.865037300000012</v>
      </c>
      <c r="AM166" s="38">
        <f t="shared" si="39"/>
        <v>53.179257800000009</v>
      </c>
      <c r="AN166" s="38">
        <f t="shared" si="40"/>
        <v>58.163161599999995</v>
      </c>
      <c r="AO166" s="38">
        <f t="shared" si="41"/>
        <v>286.14976749999994</v>
      </c>
      <c r="AP166" s="38">
        <f t="shared" si="42"/>
        <v>176.413972</v>
      </c>
      <c r="AQ166" s="38">
        <f t="shared" si="43"/>
        <v>141.67403999999999</v>
      </c>
      <c r="AR166" s="38">
        <f t="shared" si="44"/>
        <v>58.351761599999996</v>
      </c>
      <c r="AS166" s="40">
        <v>2.7949999999999999</v>
      </c>
    </row>
    <row r="167" spans="1:45" s="38" customFormat="1" x14ac:dyDescent="0.2">
      <c r="A167" s="38" t="s">
        <v>169</v>
      </c>
      <c r="B167" s="39">
        <v>36</v>
      </c>
      <c r="C167" s="56" t="s">
        <v>223</v>
      </c>
      <c r="D167" s="62">
        <v>49.283999999999999</v>
      </c>
      <c r="E167" s="60"/>
      <c r="F167" s="40">
        <v>2.7904999999999998</v>
      </c>
      <c r="G167" s="40">
        <v>23.637</v>
      </c>
      <c r="H167" s="40">
        <v>155.904</v>
      </c>
      <c r="I167" s="40">
        <v>2.1150000000000002</v>
      </c>
      <c r="J167" s="40">
        <v>7.4240000000000004</v>
      </c>
      <c r="K167" s="40">
        <v>503.62700000000001</v>
      </c>
      <c r="L167" s="40">
        <v>27</v>
      </c>
      <c r="M167" s="40">
        <v>1483.7280000000001</v>
      </c>
      <c r="N167" s="40">
        <v>576.18799999999999</v>
      </c>
      <c r="O167" s="40">
        <v>4327.6769999999997</v>
      </c>
      <c r="P167" s="40">
        <v>76.147000000000006</v>
      </c>
      <c r="Q167" s="40">
        <v>24.568999999999999</v>
      </c>
      <c r="R167" s="40">
        <v>16.486999999999998</v>
      </c>
      <c r="S167" s="40">
        <v>16.908000000000001</v>
      </c>
      <c r="T167" s="40">
        <v>103.068</v>
      </c>
      <c r="U167" s="40">
        <v>128.47300000000001</v>
      </c>
      <c r="V167" s="40">
        <v>68.004000000000005</v>
      </c>
      <c r="W167" s="40">
        <v>90.924999999999997</v>
      </c>
      <c r="X167" s="40">
        <v>46.773000000000003</v>
      </c>
      <c r="Y167" s="40">
        <v>17.925999999999998</v>
      </c>
      <c r="Z167" s="40">
        <v>1.94</v>
      </c>
      <c r="AA167" s="40">
        <v>11.651999999999999</v>
      </c>
      <c r="AB167" s="40">
        <v>3.6480000000000001</v>
      </c>
      <c r="AD167" s="38">
        <f t="shared" si="30"/>
        <v>8.1788609000000001</v>
      </c>
      <c r="AE167" s="38">
        <f t="shared" si="31"/>
        <v>26.416521600000003</v>
      </c>
      <c r="AF167" s="38">
        <f t="shared" si="32"/>
        <v>0.20189599999999999</v>
      </c>
      <c r="AG167" s="27">
        <f t="shared" si="33"/>
        <v>0.42710160000000003</v>
      </c>
      <c r="AH167" s="38">
        <f t="shared" si="34"/>
        <v>2.8552832000000001</v>
      </c>
      <c r="AI167" s="38">
        <f t="shared" si="35"/>
        <v>0.78513159999999993</v>
      </c>
      <c r="AJ167" s="38">
        <f t="shared" si="36"/>
        <v>3.9064769999999998</v>
      </c>
      <c r="AK167" s="38">
        <f t="shared" si="37"/>
        <v>5.441760000000001E-2</v>
      </c>
      <c r="AL167" s="38">
        <f t="shared" si="38"/>
        <v>87.599856299999999</v>
      </c>
      <c r="AM167" s="38">
        <f t="shared" si="39"/>
        <v>50.739311399999998</v>
      </c>
      <c r="AN167" s="38">
        <f t="shared" si="40"/>
        <v>51.433379200000005</v>
      </c>
      <c r="AO167" s="38">
        <f t="shared" si="41"/>
        <v>263.15292999999997</v>
      </c>
      <c r="AP167" s="38">
        <f t="shared" si="42"/>
        <v>185.31110200000001</v>
      </c>
      <c r="AQ167" s="38">
        <f t="shared" si="43"/>
        <v>133.86347999999998</v>
      </c>
      <c r="AR167" s="38">
        <f t="shared" si="44"/>
        <v>53.753057599999991</v>
      </c>
      <c r="AS167" s="40">
        <v>2.7904999999999998</v>
      </c>
    </row>
    <row r="168" spans="1:45" s="38" customFormat="1" x14ac:dyDescent="0.2">
      <c r="A168" s="38" t="s">
        <v>169</v>
      </c>
      <c r="B168" s="39">
        <v>37</v>
      </c>
      <c r="C168" s="56" t="s">
        <v>223</v>
      </c>
      <c r="D168" s="62">
        <v>50.652999999999999</v>
      </c>
      <c r="E168" s="60"/>
      <c r="F168" s="40">
        <v>3.2530000000000001</v>
      </c>
      <c r="G168" s="40">
        <v>21.84</v>
      </c>
      <c r="H168" s="40">
        <v>157.196</v>
      </c>
      <c r="I168" s="40">
        <v>2.5369999999999999</v>
      </c>
      <c r="J168" s="40">
        <v>7.8550000000000004</v>
      </c>
      <c r="K168" s="40">
        <v>495.62900000000002</v>
      </c>
      <c r="L168" s="40">
        <v>21.622</v>
      </c>
      <c r="M168" s="40">
        <v>1427.19</v>
      </c>
      <c r="N168" s="40">
        <v>615.04399999999998</v>
      </c>
      <c r="O168" s="40">
        <v>4164.4129999999996</v>
      </c>
      <c r="P168" s="40">
        <v>78.141999999999996</v>
      </c>
      <c r="Q168" s="40">
        <v>24.425999999999998</v>
      </c>
      <c r="R168" s="40">
        <v>16.486999999999998</v>
      </c>
      <c r="S168" s="40">
        <v>17.577000000000002</v>
      </c>
      <c r="T168" s="40">
        <v>109.739</v>
      </c>
      <c r="U168" s="40">
        <v>155.90199999999999</v>
      </c>
      <c r="V168" s="40">
        <v>79.668000000000006</v>
      </c>
      <c r="W168" s="40">
        <v>98.471000000000004</v>
      </c>
      <c r="X168" s="40">
        <v>54.167000000000002</v>
      </c>
      <c r="Y168" s="40">
        <v>18.288</v>
      </c>
      <c r="Z168" s="40">
        <v>1.7889999999999999</v>
      </c>
      <c r="AA168" s="40">
        <v>14.433</v>
      </c>
      <c r="AB168" s="40">
        <v>4.55</v>
      </c>
      <c r="AD168" s="38">
        <f t="shared" si="30"/>
        <v>7.4677879999999996</v>
      </c>
      <c r="AE168" s="38">
        <f t="shared" si="31"/>
        <v>26.581768400000001</v>
      </c>
      <c r="AF168" s="38">
        <f t="shared" si="32"/>
        <v>0.25692479999999995</v>
      </c>
      <c r="AG168" s="27">
        <f t="shared" si="33"/>
        <v>0.42070320000000005</v>
      </c>
      <c r="AH168" s="38">
        <f t="shared" si="34"/>
        <v>2.7478609999999999</v>
      </c>
      <c r="AI168" s="38">
        <f t="shared" si="35"/>
        <v>0.81233080000000002</v>
      </c>
      <c r="AJ168" s="38">
        <f t="shared" si="36"/>
        <v>3.7432129999999999</v>
      </c>
      <c r="AK168" s="38">
        <f t="shared" si="37"/>
        <v>5.6013600000000004E-2</v>
      </c>
      <c r="AL168" s="38">
        <f t="shared" si="38"/>
        <v>86.730030199999987</v>
      </c>
      <c r="AM168" s="38">
        <f t="shared" si="39"/>
        <v>50.739311399999998</v>
      </c>
      <c r="AN168" s="38">
        <f t="shared" si="40"/>
        <v>52.839884799999993</v>
      </c>
      <c r="AO168" s="38">
        <f t="shared" si="41"/>
        <v>277.81245249999995</v>
      </c>
      <c r="AP168" s="38">
        <f t="shared" si="42"/>
        <v>206.54114799999999</v>
      </c>
      <c r="AQ168" s="38">
        <f t="shared" si="43"/>
        <v>140.81787360000001</v>
      </c>
      <c r="AR168" s="38">
        <f t="shared" si="44"/>
        <v>54.324148799999996</v>
      </c>
      <c r="AS168" s="40">
        <v>3.2530000000000001</v>
      </c>
    </row>
    <row r="169" spans="1:45" s="38" customFormat="1" x14ac:dyDescent="0.2">
      <c r="A169" s="38" t="s">
        <v>169</v>
      </c>
      <c r="B169" s="39">
        <v>38</v>
      </c>
      <c r="C169" s="56" t="s">
        <v>223</v>
      </c>
      <c r="D169" s="62">
        <v>52.021999999999998</v>
      </c>
      <c r="E169" s="60"/>
      <c r="F169" s="40">
        <v>3.0105</v>
      </c>
      <c r="G169" s="40">
        <v>22.654</v>
      </c>
      <c r="H169" s="40">
        <v>162.28700000000001</v>
      </c>
      <c r="I169" s="40">
        <v>2.105</v>
      </c>
      <c r="J169" s="40">
        <v>10.36</v>
      </c>
      <c r="K169" s="40">
        <v>483.37</v>
      </c>
      <c r="L169" s="40">
        <v>20.7</v>
      </c>
      <c r="M169" s="40">
        <v>1395.962</v>
      </c>
      <c r="N169" s="40">
        <v>713.24199999999996</v>
      </c>
      <c r="O169" s="40">
        <v>4033.3760000000002</v>
      </c>
      <c r="P169" s="40">
        <v>83.917000000000002</v>
      </c>
      <c r="Q169" s="40">
        <v>24.169</v>
      </c>
      <c r="R169" s="40">
        <v>16.515999999999998</v>
      </c>
      <c r="S169" s="40">
        <v>17.151</v>
      </c>
      <c r="T169" s="40">
        <v>108.08199999999999</v>
      </c>
      <c r="U169" s="40">
        <v>164.43</v>
      </c>
      <c r="V169" s="40">
        <v>79.531000000000006</v>
      </c>
      <c r="W169" s="40">
        <v>91.74</v>
      </c>
      <c r="X169" s="40">
        <v>52.021000000000001</v>
      </c>
      <c r="Y169" s="40">
        <v>17.588000000000001</v>
      </c>
      <c r="Z169" s="40">
        <v>1.855</v>
      </c>
      <c r="AA169" s="40">
        <v>14.798999999999999</v>
      </c>
      <c r="AB169" s="40">
        <v>4.5819999999999999</v>
      </c>
      <c r="AD169" s="38">
        <f t="shared" si="30"/>
        <v>7.7898877999999998</v>
      </c>
      <c r="AE169" s="38">
        <f t="shared" si="31"/>
        <v>27.232907300000001</v>
      </c>
      <c r="AF169" s="38">
        <f t="shared" si="32"/>
        <v>0.20059199999999996</v>
      </c>
      <c r="AG169" s="27">
        <f t="shared" si="33"/>
        <v>0.41089600000000004</v>
      </c>
      <c r="AH169" s="38">
        <f t="shared" si="34"/>
        <v>2.6885278000000001</v>
      </c>
      <c r="AI169" s="38">
        <f t="shared" si="35"/>
        <v>0.88106939999999989</v>
      </c>
      <c r="AJ169" s="38">
        <f t="shared" si="36"/>
        <v>3.6121760000000007</v>
      </c>
      <c r="AK169" s="38">
        <f t="shared" si="37"/>
        <v>6.0633600000000003E-2</v>
      </c>
      <c r="AL169" s="38">
        <f t="shared" si="38"/>
        <v>85.166776300000009</v>
      </c>
      <c r="AM169" s="38">
        <f t="shared" si="39"/>
        <v>50.9110552</v>
      </c>
      <c r="AN169" s="38">
        <f t="shared" si="40"/>
        <v>51.9442624</v>
      </c>
      <c r="AO169" s="38">
        <f t="shared" si="41"/>
        <v>274.17119499999995</v>
      </c>
      <c r="AP169" s="38">
        <f t="shared" si="42"/>
        <v>213.14182</v>
      </c>
      <c r="AQ169" s="38">
        <f t="shared" si="43"/>
        <v>134.61458399999998</v>
      </c>
      <c r="AR169" s="38">
        <f t="shared" si="44"/>
        <v>53.219828800000002</v>
      </c>
      <c r="AS169" s="40">
        <v>3.0105</v>
      </c>
    </row>
    <row r="170" spans="1:45" s="38" customFormat="1" x14ac:dyDescent="0.2">
      <c r="A170" s="38" t="s">
        <v>169</v>
      </c>
      <c r="B170" s="39">
        <v>39</v>
      </c>
      <c r="C170" s="56" t="s">
        <v>223</v>
      </c>
      <c r="D170" s="62">
        <v>53.390999999999998</v>
      </c>
      <c r="E170" s="60"/>
      <c r="F170" s="40">
        <v>2.9322808980941772</v>
      </c>
      <c r="G170" s="40">
        <v>20.63</v>
      </c>
      <c r="H170" s="40">
        <v>157.36099999999999</v>
      </c>
      <c r="I170" s="40">
        <v>2.3839999999999999</v>
      </c>
      <c r="J170" s="40">
        <v>7.9290000000000003</v>
      </c>
      <c r="K170" s="40">
        <v>485.74200000000002</v>
      </c>
      <c r="L170" s="40">
        <v>23.925999999999998</v>
      </c>
      <c r="M170" s="40">
        <v>1328.816</v>
      </c>
      <c r="N170" s="40">
        <v>606.77300000000002</v>
      </c>
      <c r="O170" s="40">
        <v>3923.5250000000001</v>
      </c>
      <c r="P170" s="40">
        <v>74.239999999999995</v>
      </c>
      <c r="Q170" s="40">
        <v>22.533000000000001</v>
      </c>
      <c r="R170" s="40">
        <v>15.565</v>
      </c>
      <c r="S170" s="40">
        <v>17.501999999999999</v>
      </c>
      <c r="T170" s="40">
        <v>112.48</v>
      </c>
      <c r="U170" s="40">
        <v>139.01599999999999</v>
      </c>
      <c r="V170" s="40">
        <v>68.400999999999996</v>
      </c>
      <c r="W170" s="40">
        <v>78.900999999999996</v>
      </c>
      <c r="X170" s="40">
        <v>44.223999999999997</v>
      </c>
      <c r="Y170" s="40">
        <v>16.257999999999999</v>
      </c>
      <c r="Z170" s="40">
        <v>1.6040000000000001</v>
      </c>
      <c r="AA170" s="40">
        <v>11.926</v>
      </c>
      <c r="AB170" s="40">
        <v>4.0330000000000004</v>
      </c>
      <c r="AD170" s="38">
        <f t="shared" si="30"/>
        <v>6.9889909999999995</v>
      </c>
      <c r="AE170" s="38">
        <f t="shared" si="31"/>
        <v>26.602871900000004</v>
      </c>
      <c r="AF170" s="38">
        <f t="shared" si="32"/>
        <v>0.23697359999999998</v>
      </c>
      <c r="AG170" s="27">
        <f t="shared" si="33"/>
        <v>0.41279360000000004</v>
      </c>
      <c r="AH170" s="38">
        <f t="shared" si="34"/>
        <v>2.5609503999999998</v>
      </c>
      <c r="AI170" s="38">
        <f t="shared" si="35"/>
        <v>0.80654110000000001</v>
      </c>
      <c r="AJ170" s="38">
        <f t="shared" si="36"/>
        <v>3.5023249999999999</v>
      </c>
      <c r="AK170" s="38">
        <f t="shared" si="37"/>
        <v>5.2892000000000002E-2</v>
      </c>
      <c r="AL170" s="38">
        <f t="shared" si="38"/>
        <v>75.21547910000001</v>
      </c>
      <c r="AM170" s="38">
        <f t="shared" si="39"/>
        <v>45.279042999999994</v>
      </c>
      <c r="AN170" s="38">
        <f t="shared" si="40"/>
        <v>52.682204799999994</v>
      </c>
      <c r="AO170" s="38">
        <f t="shared" si="41"/>
        <v>283.83579999999995</v>
      </c>
      <c r="AP170" s="38">
        <f t="shared" si="42"/>
        <v>193.471384</v>
      </c>
      <c r="AQ170" s="38">
        <f t="shared" si="43"/>
        <v>122.78216159999999</v>
      </c>
      <c r="AR170" s="38">
        <f t="shared" si="44"/>
        <v>51.121620799999995</v>
      </c>
      <c r="AS170" s="40">
        <v>2.9322808980941772</v>
      </c>
    </row>
    <row r="171" spans="1:45" s="38" customFormat="1" x14ac:dyDescent="0.2">
      <c r="A171" s="38" t="s">
        <v>169</v>
      </c>
      <c r="B171" s="39">
        <v>40</v>
      </c>
      <c r="C171" s="56" t="s">
        <v>223</v>
      </c>
      <c r="D171" s="62">
        <v>54.76</v>
      </c>
      <c r="E171" s="60"/>
      <c r="F171" s="40">
        <v>3.0368728637695312</v>
      </c>
      <c r="G171" s="40">
        <v>21.128</v>
      </c>
      <c r="H171" s="40">
        <v>155.72999999999999</v>
      </c>
      <c r="I171" s="40">
        <v>2.6139999999999999</v>
      </c>
      <c r="J171" s="40">
        <v>10.614000000000001</v>
      </c>
      <c r="K171" s="40">
        <v>481.11900000000003</v>
      </c>
      <c r="L171" s="40">
        <v>21.777999999999999</v>
      </c>
      <c r="M171" s="40">
        <v>1329.864</v>
      </c>
      <c r="N171" s="40">
        <v>631.303</v>
      </c>
      <c r="O171" s="40">
        <v>3942.989</v>
      </c>
      <c r="P171" s="40">
        <v>79.210999999999999</v>
      </c>
      <c r="Q171" s="40">
        <v>22.637</v>
      </c>
      <c r="R171" s="40">
        <v>16.117999999999999</v>
      </c>
      <c r="S171" s="40">
        <v>18.350999999999999</v>
      </c>
      <c r="T171" s="40">
        <v>118.449</v>
      </c>
      <c r="U171" s="40">
        <v>145.666</v>
      </c>
      <c r="V171" s="40">
        <v>72.216999999999999</v>
      </c>
      <c r="W171" s="40">
        <v>81.853999999999999</v>
      </c>
      <c r="X171" s="40">
        <v>46.484000000000002</v>
      </c>
      <c r="Y171" s="40">
        <v>16.451000000000001</v>
      </c>
      <c r="Z171" s="40">
        <v>1.6930000000000001</v>
      </c>
      <c r="AA171" s="40">
        <v>11.135999999999999</v>
      </c>
      <c r="AB171" s="40">
        <v>3.996</v>
      </c>
      <c r="AD171" s="38">
        <f t="shared" si="30"/>
        <v>7.1860495999999996</v>
      </c>
      <c r="AE171" s="38">
        <f t="shared" si="31"/>
        <v>26.394266999999999</v>
      </c>
      <c r="AF171" s="38">
        <f t="shared" si="32"/>
        <v>0.26696559999999991</v>
      </c>
      <c r="AG171" s="27">
        <f t="shared" si="33"/>
        <v>0.40909520000000005</v>
      </c>
      <c r="AH171" s="38">
        <f t="shared" si="34"/>
        <v>2.5629416000000003</v>
      </c>
      <c r="AI171" s="38">
        <f t="shared" si="35"/>
        <v>0.82371209999999995</v>
      </c>
      <c r="AJ171" s="38">
        <f t="shared" si="36"/>
        <v>3.5217890000000001</v>
      </c>
      <c r="AK171" s="38">
        <f t="shared" si="37"/>
        <v>5.6868800000000004E-2</v>
      </c>
      <c r="AL171" s="38">
        <f t="shared" si="38"/>
        <v>75.848079899999988</v>
      </c>
      <c r="AM171" s="38">
        <f t="shared" si="39"/>
        <v>48.554019599999997</v>
      </c>
      <c r="AN171" s="38">
        <f t="shared" si="40"/>
        <v>54.4671424</v>
      </c>
      <c r="AO171" s="38">
        <f t="shared" si="41"/>
        <v>296.95267749999999</v>
      </c>
      <c r="AP171" s="38">
        <f t="shared" si="42"/>
        <v>198.61848400000002</v>
      </c>
      <c r="AQ171" s="38">
        <f t="shared" si="43"/>
        <v>125.50364640000001</v>
      </c>
      <c r="AR171" s="38">
        <f t="shared" si="44"/>
        <v>51.426097599999999</v>
      </c>
      <c r="AS171" s="40">
        <v>3.0368728637695312</v>
      </c>
    </row>
    <row r="172" spans="1:45" s="38" customFormat="1" x14ac:dyDescent="0.2">
      <c r="A172" s="38" t="s">
        <v>169</v>
      </c>
      <c r="B172" s="39">
        <v>41</v>
      </c>
      <c r="C172" s="56" t="s">
        <v>223</v>
      </c>
      <c r="D172" s="62">
        <v>56.128999999999998</v>
      </c>
      <c r="E172" s="60"/>
      <c r="F172" s="40">
        <v>3.1265785694122314</v>
      </c>
      <c r="G172" s="40">
        <v>21.120999999999999</v>
      </c>
      <c r="H172" s="40">
        <v>159.32499999999999</v>
      </c>
      <c r="I172" s="40">
        <v>2.6720000000000002</v>
      </c>
      <c r="J172" s="40">
        <v>9.2729999999999997</v>
      </c>
      <c r="K172" s="40">
        <v>506.97899999999998</v>
      </c>
      <c r="L172" s="40">
        <v>19.995999999999999</v>
      </c>
      <c r="M172" s="40">
        <v>1349.92</v>
      </c>
      <c r="N172" s="40">
        <v>620.94799999999998</v>
      </c>
      <c r="O172" s="40">
        <v>3996.4720000000002</v>
      </c>
      <c r="P172" s="40">
        <v>87.072000000000003</v>
      </c>
      <c r="Q172" s="40">
        <v>23.702999999999999</v>
      </c>
      <c r="R172" s="40">
        <v>17.515999999999998</v>
      </c>
      <c r="S172" s="40">
        <v>19.253</v>
      </c>
      <c r="T172" s="40">
        <v>127.27200000000001</v>
      </c>
      <c r="U172" s="40">
        <v>139.751</v>
      </c>
      <c r="V172" s="40">
        <v>69.012</v>
      </c>
      <c r="W172" s="40">
        <v>78.506</v>
      </c>
      <c r="X172" s="40">
        <v>44.747</v>
      </c>
      <c r="Y172" s="40">
        <v>16.824000000000002</v>
      </c>
      <c r="Z172" s="40">
        <v>1.7709999999999999</v>
      </c>
      <c r="AA172" s="40">
        <v>13.047000000000001</v>
      </c>
      <c r="AB172" s="40">
        <v>4.024</v>
      </c>
      <c r="AD172" s="38">
        <f t="shared" si="30"/>
        <v>7.183279699999999</v>
      </c>
      <c r="AE172" s="38">
        <f t="shared" si="31"/>
        <v>26.854067499999999</v>
      </c>
      <c r="AF172" s="38">
        <f t="shared" si="32"/>
        <v>0.27452880000000002</v>
      </c>
      <c r="AG172" s="27">
        <f t="shared" si="33"/>
        <v>0.42978320000000003</v>
      </c>
      <c r="AH172" s="38">
        <f t="shared" si="34"/>
        <v>2.601048</v>
      </c>
      <c r="AI172" s="38">
        <f t="shared" si="35"/>
        <v>0.81646359999999996</v>
      </c>
      <c r="AJ172" s="38">
        <f t="shared" si="36"/>
        <v>3.575272</v>
      </c>
      <c r="AK172" s="38">
        <f t="shared" si="37"/>
        <v>6.3157599999999994E-2</v>
      </c>
      <c r="AL172" s="38">
        <f t="shared" si="38"/>
        <v>82.332238099999984</v>
      </c>
      <c r="AM172" s="38">
        <f t="shared" si="39"/>
        <v>56.833255199999989</v>
      </c>
      <c r="AN172" s="38">
        <f t="shared" si="40"/>
        <v>56.363507200000001</v>
      </c>
      <c r="AO172" s="38">
        <f t="shared" si="41"/>
        <v>316.34121999999996</v>
      </c>
      <c r="AP172" s="38">
        <f t="shared" si="42"/>
        <v>194.04027400000001</v>
      </c>
      <c r="AQ172" s="38">
        <f t="shared" si="43"/>
        <v>122.41812959999999</v>
      </c>
      <c r="AR172" s="38">
        <f t="shared" si="44"/>
        <v>52.014542399999996</v>
      </c>
      <c r="AS172" s="40">
        <v>3.1265785694122314</v>
      </c>
    </row>
    <row r="173" spans="1:45" s="38" customFormat="1" x14ac:dyDescent="0.2">
      <c r="A173" s="38" t="s">
        <v>169</v>
      </c>
      <c r="B173" s="39">
        <v>42</v>
      </c>
      <c r="C173" s="56" t="s">
        <v>223</v>
      </c>
      <c r="D173" s="62">
        <v>57.497999999999998</v>
      </c>
      <c r="E173" s="60"/>
      <c r="F173" s="40">
        <v>3.9495000000000005</v>
      </c>
      <c r="G173" s="40">
        <v>20.597000000000001</v>
      </c>
      <c r="H173" s="40">
        <v>164.18100000000001</v>
      </c>
      <c r="I173" s="40">
        <v>2.508</v>
      </c>
      <c r="J173" s="40">
        <v>7.3390000000000004</v>
      </c>
      <c r="K173" s="40">
        <v>486.20499999999998</v>
      </c>
      <c r="L173" s="40">
        <v>24.567</v>
      </c>
      <c r="M173" s="40">
        <v>1324.704</v>
      </c>
      <c r="N173" s="40">
        <v>634.41200000000003</v>
      </c>
      <c r="O173" s="40">
        <v>3964.6179999999999</v>
      </c>
      <c r="P173" s="40">
        <v>88.707999999999998</v>
      </c>
      <c r="Q173" s="40">
        <v>24.018999999999998</v>
      </c>
      <c r="R173" s="40">
        <v>17.63</v>
      </c>
      <c r="S173" s="40">
        <v>19.579999999999998</v>
      </c>
      <c r="T173" s="40">
        <v>118.63800000000001</v>
      </c>
      <c r="U173" s="40">
        <v>188.119</v>
      </c>
      <c r="V173" s="40">
        <v>82.052999999999997</v>
      </c>
      <c r="W173" s="40">
        <v>93.031999999999996</v>
      </c>
      <c r="X173" s="40">
        <v>58.999000000000002</v>
      </c>
      <c r="Y173" s="40">
        <v>18.266999999999999</v>
      </c>
      <c r="Z173" s="40">
        <v>1.7689999999999999</v>
      </c>
      <c r="AA173" s="40">
        <v>14.98</v>
      </c>
      <c r="AB173" s="40">
        <v>4.0129999999999999</v>
      </c>
      <c r="AD173" s="38">
        <f t="shared" si="30"/>
        <v>6.975932900000001</v>
      </c>
      <c r="AE173" s="38">
        <f t="shared" si="31"/>
        <v>27.475149900000005</v>
      </c>
      <c r="AF173" s="38">
        <f t="shared" si="32"/>
        <v>0.25314320000000001</v>
      </c>
      <c r="AG173" s="27">
        <f t="shared" si="33"/>
        <v>0.41316400000000003</v>
      </c>
      <c r="AH173" s="38">
        <f t="shared" si="34"/>
        <v>2.5531375999999999</v>
      </c>
      <c r="AI173" s="38">
        <f t="shared" si="35"/>
        <v>0.82588839999999997</v>
      </c>
      <c r="AJ173" s="38">
        <f t="shared" si="36"/>
        <v>3.543418</v>
      </c>
      <c r="AK173" s="38">
        <f t="shared" si="37"/>
        <v>6.4466399999999993E-2</v>
      </c>
      <c r="AL173" s="38">
        <f t="shared" si="38"/>
        <v>84.254371299999974</v>
      </c>
      <c r="AM173" s="38">
        <f t="shared" si="39"/>
        <v>57.508385999999994</v>
      </c>
      <c r="AN173" s="38">
        <f t="shared" si="40"/>
        <v>57.050991999999994</v>
      </c>
      <c r="AO173" s="38">
        <f t="shared" si="41"/>
        <v>297.36800499999998</v>
      </c>
      <c r="AP173" s="38">
        <f t="shared" si="42"/>
        <v>231.47710599999999</v>
      </c>
      <c r="AQ173" s="38">
        <f t="shared" si="43"/>
        <v>135.8052912</v>
      </c>
      <c r="AR173" s="38">
        <f t="shared" si="44"/>
        <v>54.291019199999994</v>
      </c>
      <c r="AS173" s="40">
        <v>3.9495000000000005</v>
      </c>
    </row>
    <row r="174" spans="1:45" s="38" customFormat="1" x14ac:dyDescent="0.2">
      <c r="A174" s="38" t="s">
        <v>169</v>
      </c>
      <c r="B174" s="39">
        <v>43</v>
      </c>
      <c r="C174" s="56" t="s">
        <v>223</v>
      </c>
      <c r="D174" s="62">
        <v>58.866999999999997</v>
      </c>
      <c r="E174" s="60"/>
      <c r="F174" s="40">
        <v>3.2301830053329468</v>
      </c>
      <c r="G174" s="40">
        <v>20.695</v>
      </c>
      <c r="H174" s="40">
        <v>164.47200000000001</v>
      </c>
      <c r="I174" s="40">
        <v>2.5089999999999999</v>
      </c>
      <c r="J174" s="40">
        <v>9.1639999999999997</v>
      </c>
      <c r="K174" s="40">
        <v>461.08600000000001</v>
      </c>
      <c r="L174" s="40">
        <v>22.33</v>
      </c>
      <c r="M174" s="40">
        <v>1293.2470000000001</v>
      </c>
      <c r="N174" s="40">
        <v>664.79399999999998</v>
      </c>
      <c r="O174" s="40">
        <v>3805.81</v>
      </c>
      <c r="P174" s="40">
        <v>94.165999999999997</v>
      </c>
      <c r="Q174" s="40">
        <v>22.920999999999999</v>
      </c>
      <c r="R174" s="40">
        <v>16.507999999999999</v>
      </c>
      <c r="S174" s="40">
        <v>18.472000000000001</v>
      </c>
      <c r="T174" s="40">
        <v>95.328999999999994</v>
      </c>
      <c r="U174" s="40">
        <v>173.81</v>
      </c>
      <c r="V174" s="40">
        <v>68.698999999999998</v>
      </c>
      <c r="W174" s="40">
        <v>75.403000000000006</v>
      </c>
      <c r="X174" s="40">
        <v>47.353000000000002</v>
      </c>
      <c r="Y174" s="40">
        <v>16.867000000000001</v>
      </c>
      <c r="Z174" s="40">
        <v>1.6890000000000001</v>
      </c>
      <c r="AA174" s="40">
        <v>12.564</v>
      </c>
      <c r="AB174" s="40">
        <v>3.8130000000000002</v>
      </c>
      <c r="AD174" s="38">
        <f t="shared" si="30"/>
        <v>7.0147114999999998</v>
      </c>
      <c r="AE174" s="38">
        <f t="shared" si="31"/>
        <v>27.512368800000004</v>
      </c>
      <c r="AF174" s="38">
        <f t="shared" si="32"/>
        <v>0.25327359999999999</v>
      </c>
      <c r="AG174" s="27">
        <f t="shared" si="33"/>
        <v>0.39306880000000005</v>
      </c>
      <c r="AH174" s="38">
        <f t="shared" si="34"/>
        <v>2.4933693000000003</v>
      </c>
      <c r="AI174" s="38">
        <f t="shared" si="35"/>
        <v>0.8471557999999999</v>
      </c>
      <c r="AJ174" s="38">
        <f t="shared" si="36"/>
        <v>3.3846100000000003</v>
      </c>
      <c r="AK174" s="38">
        <f t="shared" si="37"/>
        <v>6.88328E-2</v>
      </c>
      <c r="AL174" s="38">
        <f t="shared" si="38"/>
        <v>77.575566699999996</v>
      </c>
      <c r="AM174" s="38">
        <f t="shared" si="39"/>
        <v>50.863677599999995</v>
      </c>
      <c r="AN174" s="38">
        <f t="shared" si="40"/>
        <v>54.721532800000006</v>
      </c>
      <c r="AO174" s="38">
        <f t="shared" si="41"/>
        <v>246.14647749999997</v>
      </c>
      <c r="AP174" s="38">
        <f t="shared" si="42"/>
        <v>220.40194000000002</v>
      </c>
      <c r="AQ174" s="38">
        <f t="shared" si="43"/>
        <v>119.55840480000001</v>
      </c>
      <c r="AR174" s="38">
        <f t="shared" si="44"/>
        <v>52.082379199999998</v>
      </c>
      <c r="AS174" s="40">
        <v>3.2301830053329468</v>
      </c>
    </row>
    <row r="175" spans="1:45" s="38" customFormat="1" x14ac:dyDescent="0.2">
      <c r="A175" s="38" t="s">
        <v>169</v>
      </c>
      <c r="B175" s="39">
        <v>44</v>
      </c>
      <c r="C175" s="56" t="s">
        <v>223</v>
      </c>
      <c r="D175" s="62">
        <v>60.235999999999997</v>
      </c>
      <c r="E175" s="60"/>
      <c r="F175" s="40">
        <v>3.4729999999999999</v>
      </c>
      <c r="G175" s="40">
        <v>21.263000000000002</v>
      </c>
      <c r="H175" s="40">
        <v>171.249</v>
      </c>
      <c r="I175" s="40">
        <v>2.6280000000000001</v>
      </c>
      <c r="J175" s="40">
        <v>8.82</v>
      </c>
      <c r="K175" s="40">
        <v>462.608</v>
      </c>
      <c r="L175" s="40">
        <v>21.952000000000002</v>
      </c>
      <c r="M175" s="40">
        <v>1293.5</v>
      </c>
      <c r="N175" s="40">
        <v>681.83699999999999</v>
      </c>
      <c r="O175" s="40">
        <v>3727.8760000000002</v>
      </c>
      <c r="P175" s="40">
        <v>98.984999999999999</v>
      </c>
      <c r="Q175" s="40">
        <v>22.393999999999998</v>
      </c>
      <c r="R175" s="40">
        <v>16.635000000000002</v>
      </c>
      <c r="S175" s="40">
        <v>16.914000000000001</v>
      </c>
      <c r="T175" s="40">
        <v>91.385000000000005</v>
      </c>
      <c r="U175" s="40">
        <v>151.285</v>
      </c>
      <c r="V175" s="40">
        <v>64.432000000000002</v>
      </c>
      <c r="W175" s="40">
        <v>71.411000000000001</v>
      </c>
      <c r="X175" s="40">
        <v>42.16</v>
      </c>
      <c r="Y175" s="40">
        <v>15.952999999999999</v>
      </c>
      <c r="Z175" s="40">
        <v>1.6379999999999999</v>
      </c>
      <c r="AA175" s="40">
        <v>8.8469999999999995</v>
      </c>
      <c r="AB175" s="40">
        <v>4.18</v>
      </c>
      <c r="AD175" s="38">
        <f t="shared" si="30"/>
        <v>7.2394691000000018</v>
      </c>
      <c r="AE175" s="38">
        <f t="shared" si="31"/>
        <v>28.379147100000004</v>
      </c>
      <c r="AF175" s="38">
        <f t="shared" si="32"/>
        <v>0.26879120000000001</v>
      </c>
      <c r="AG175" s="27">
        <f t="shared" si="33"/>
        <v>0.39428640000000004</v>
      </c>
      <c r="AH175" s="38">
        <f t="shared" si="34"/>
        <v>2.4938500000000001</v>
      </c>
      <c r="AI175" s="38">
        <f t="shared" si="35"/>
        <v>0.85908589999999996</v>
      </c>
      <c r="AJ175" s="38">
        <f t="shared" si="36"/>
        <v>3.3066760000000004</v>
      </c>
      <c r="AK175" s="38">
        <f t="shared" si="37"/>
        <v>7.2688000000000003E-2</v>
      </c>
      <c r="AL175" s="38">
        <f t="shared" si="38"/>
        <v>74.3699838</v>
      </c>
      <c r="AM175" s="38">
        <f t="shared" si="39"/>
        <v>51.615797000000008</v>
      </c>
      <c r="AN175" s="38">
        <f t="shared" si="40"/>
        <v>51.445993599999994</v>
      </c>
      <c r="AO175" s="38">
        <f t="shared" si="41"/>
        <v>237.47953749999999</v>
      </c>
      <c r="AP175" s="38">
        <f t="shared" si="42"/>
        <v>202.96759</v>
      </c>
      <c r="AQ175" s="38">
        <f t="shared" si="43"/>
        <v>115.8793776</v>
      </c>
      <c r="AR175" s="38">
        <f t="shared" si="44"/>
        <v>50.640452799999991</v>
      </c>
      <c r="AS175" s="40">
        <v>3.4729999999999999</v>
      </c>
    </row>
    <row r="176" spans="1:45" s="38" customFormat="1" x14ac:dyDescent="0.2">
      <c r="A176" s="38" t="s">
        <v>169</v>
      </c>
      <c r="B176" s="39">
        <v>45</v>
      </c>
      <c r="C176" s="56" t="s">
        <v>223</v>
      </c>
      <c r="D176" s="62">
        <v>61.604999999999997</v>
      </c>
      <c r="E176" s="60"/>
      <c r="F176" s="40">
        <v>2.8463362455368042</v>
      </c>
      <c r="G176" s="40">
        <v>21.556000000000001</v>
      </c>
      <c r="H176" s="40">
        <v>176.21899999999999</v>
      </c>
      <c r="I176" s="40">
        <v>2.6890000000000001</v>
      </c>
      <c r="J176" s="40">
        <v>7.2249999999999996</v>
      </c>
      <c r="K176" s="40">
        <v>454.90600000000001</v>
      </c>
      <c r="L176" s="40">
        <v>19.334</v>
      </c>
      <c r="M176" s="40">
        <v>1282.354</v>
      </c>
      <c r="N176" s="40">
        <v>665.91600000000005</v>
      </c>
      <c r="O176" s="40">
        <v>3452.482</v>
      </c>
      <c r="P176" s="40">
        <v>87.557000000000002</v>
      </c>
      <c r="Q176" s="40">
        <v>20.788</v>
      </c>
      <c r="R176" s="40">
        <v>13.702999999999999</v>
      </c>
      <c r="S176" s="40">
        <v>18.395</v>
      </c>
      <c r="T176" s="40">
        <v>87.212999999999994</v>
      </c>
      <c r="U176" s="40">
        <v>218.673</v>
      </c>
      <c r="V176" s="40">
        <v>83.677999999999997</v>
      </c>
      <c r="W176" s="40">
        <v>89.197999999999993</v>
      </c>
      <c r="X176" s="40">
        <v>62.411999999999999</v>
      </c>
      <c r="Y176" s="40">
        <v>18.097999999999999</v>
      </c>
      <c r="Z176" s="40">
        <v>1.925</v>
      </c>
      <c r="AA176" s="40">
        <v>12.483000000000001</v>
      </c>
      <c r="AB176" s="40">
        <v>4</v>
      </c>
      <c r="AD176" s="38">
        <f t="shared" si="30"/>
        <v>7.3554092000000013</v>
      </c>
      <c r="AE176" s="38">
        <f t="shared" si="31"/>
        <v>29.014810099999998</v>
      </c>
      <c r="AF176" s="38">
        <f t="shared" si="32"/>
        <v>0.27674560000000004</v>
      </c>
      <c r="AG176" s="27">
        <f t="shared" si="33"/>
        <v>0.38812480000000005</v>
      </c>
      <c r="AH176" s="38">
        <f t="shared" si="34"/>
        <v>2.4726726000000001</v>
      </c>
      <c r="AI176" s="38">
        <f t="shared" si="35"/>
        <v>0.84794119999999995</v>
      </c>
      <c r="AJ176" s="38">
        <f t="shared" si="36"/>
        <v>3.031282</v>
      </c>
      <c r="AK176" s="38">
        <f t="shared" si="37"/>
        <v>6.3545599999999994E-2</v>
      </c>
      <c r="AL176" s="38">
        <f t="shared" si="38"/>
        <v>64.601167599999997</v>
      </c>
      <c r="AM176" s="38">
        <f t="shared" si="39"/>
        <v>34.251906600000005</v>
      </c>
      <c r="AN176" s="38">
        <f t="shared" si="40"/>
        <v>54.559647999999996</v>
      </c>
      <c r="AO176" s="38">
        <f t="shared" si="41"/>
        <v>228.31156749999997</v>
      </c>
      <c r="AP176" s="38">
        <f t="shared" si="42"/>
        <v>255.125902</v>
      </c>
      <c r="AQ176" s="38">
        <f t="shared" si="43"/>
        <v>132.2718768</v>
      </c>
      <c r="AR176" s="38">
        <f t="shared" si="44"/>
        <v>54.024404799999999</v>
      </c>
      <c r="AS176" s="40">
        <v>2.8463362455368042</v>
      </c>
    </row>
    <row r="177" spans="1:45" s="38" customFormat="1" x14ac:dyDescent="0.2">
      <c r="A177" s="38" t="s">
        <v>169</v>
      </c>
      <c r="B177" s="39">
        <v>46</v>
      </c>
      <c r="C177" s="56" t="s">
        <v>223</v>
      </c>
      <c r="D177" s="62">
        <v>62.973999999999997</v>
      </c>
      <c r="E177" s="60"/>
      <c r="F177" s="40">
        <v>2.7900184392929077</v>
      </c>
      <c r="G177" s="40">
        <v>20.327999999999999</v>
      </c>
      <c r="H177" s="40">
        <v>176.833</v>
      </c>
      <c r="I177" s="40">
        <v>2.3919999999999999</v>
      </c>
      <c r="J177" s="40">
        <v>7.3659999999999997</v>
      </c>
      <c r="K177" s="40">
        <v>455.779</v>
      </c>
      <c r="L177" s="40">
        <v>18.922000000000001</v>
      </c>
      <c r="M177" s="40">
        <v>1248.0160000000001</v>
      </c>
      <c r="N177" s="40">
        <v>644.65099999999995</v>
      </c>
      <c r="O177" s="40">
        <v>3445.7910000000002</v>
      </c>
      <c r="P177" s="40">
        <v>81.528000000000006</v>
      </c>
      <c r="Q177" s="40">
        <v>21.931999999999999</v>
      </c>
      <c r="R177" s="40">
        <v>14.743</v>
      </c>
      <c r="S177" s="40">
        <v>15.757999999999999</v>
      </c>
      <c r="T177" s="40">
        <v>88.247</v>
      </c>
      <c r="U177" s="40">
        <v>190.512</v>
      </c>
      <c r="V177" s="40">
        <v>73.995999999999995</v>
      </c>
      <c r="W177" s="40">
        <v>80.31</v>
      </c>
      <c r="X177" s="40">
        <v>50.917999999999999</v>
      </c>
      <c r="Y177" s="40">
        <v>16.792000000000002</v>
      </c>
      <c r="Z177" s="40">
        <v>1.7330000000000001</v>
      </c>
      <c r="AA177" s="40">
        <v>12.797000000000001</v>
      </c>
      <c r="AB177" s="40">
        <v>4.1929999999999996</v>
      </c>
      <c r="AD177" s="38">
        <f t="shared" si="30"/>
        <v>6.8694896000000005</v>
      </c>
      <c r="AE177" s="38">
        <f t="shared" si="31"/>
        <v>29.093340699999999</v>
      </c>
      <c r="AF177" s="38">
        <f t="shared" si="32"/>
        <v>0.23801679999999995</v>
      </c>
      <c r="AG177" s="27">
        <f t="shared" si="33"/>
        <v>0.38882320000000004</v>
      </c>
      <c r="AH177" s="38">
        <f t="shared" si="34"/>
        <v>2.4074304</v>
      </c>
      <c r="AI177" s="38">
        <f t="shared" si="35"/>
        <v>0.83305569999999995</v>
      </c>
      <c r="AJ177" s="38">
        <f t="shared" si="36"/>
        <v>3.024591</v>
      </c>
      <c r="AK177" s="38">
        <f t="shared" si="37"/>
        <v>5.8722400000000015E-2</v>
      </c>
      <c r="AL177" s="38">
        <f t="shared" si="38"/>
        <v>71.559776399999976</v>
      </c>
      <c r="AM177" s="38">
        <f t="shared" si="39"/>
        <v>40.410994600000002</v>
      </c>
      <c r="AN177" s="38">
        <f t="shared" si="40"/>
        <v>49.015619199999989</v>
      </c>
      <c r="AO177" s="38">
        <f t="shared" si="41"/>
        <v>230.58378249999998</v>
      </c>
      <c r="AP177" s="38">
        <f t="shared" si="42"/>
        <v>233.32928800000002</v>
      </c>
      <c r="AQ177" s="38">
        <f t="shared" si="43"/>
        <v>124.08069599999999</v>
      </c>
      <c r="AR177" s="38">
        <f t="shared" si="44"/>
        <v>51.964059200000001</v>
      </c>
      <c r="AS177" s="40">
        <v>2.7900184392929077</v>
      </c>
    </row>
    <row r="178" spans="1:45" s="38" customFormat="1" x14ac:dyDescent="0.2">
      <c r="A178" s="38" t="s">
        <v>169</v>
      </c>
      <c r="B178" s="39">
        <v>47</v>
      </c>
      <c r="C178" s="56" t="s">
        <v>223</v>
      </c>
      <c r="D178" s="62">
        <v>64.343000000000004</v>
      </c>
      <c r="E178" s="60"/>
      <c r="F178" s="40">
        <v>2.9950000000000001</v>
      </c>
      <c r="G178" s="40">
        <v>22.044</v>
      </c>
      <c r="H178" s="40">
        <v>156.06700000000001</v>
      </c>
      <c r="I178" s="40">
        <v>2.62</v>
      </c>
      <c r="J178" s="40">
        <v>6.2389999999999999</v>
      </c>
      <c r="K178" s="40">
        <v>454.16399999999999</v>
      </c>
      <c r="L178" s="40">
        <v>22.693000000000001</v>
      </c>
      <c r="M178" s="40">
        <v>1444.5219999999999</v>
      </c>
      <c r="N178" s="40">
        <v>647.17899999999997</v>
      </c>
      <c r="O178" s="40">
        <v>4006.884</v>
      </c>
      <c r="P178" s="40">
        <v>89.13</v>
      </c>
      <c r="Q178" s="40">
        <v>23.623000000000001</v>
      </c>
      <c r="R178" s="40">
        <v>15.209</v>
      </c>
      <c r="S178" s="40">
        <v>17.277000000000001</v>
      </c>
      <c r="T178" s="40">
        <v>93.525000000000006</v>
      </c>
      <c r="U178" s="40">
        <v>157.59800000000001</v>
      </c>
      <c r="V178" s="40">
        <v>75.054000000000002</v>
      </c>
      <c r="W178" s="40">
        <v>97.108999999999995</v>
      </c>
      <c r="X178" s="40">
        <v>52.478999999999999</v>
      </c>
      <c r="Y178" s="40">
        <v>18.952999999999999</v>
      </c>
      <c r="Z178" s="40">
        <v>2.1040000000000001</v>
      </c>
      <c r="AA178" s="40">
        <v>13.323</v>
      </c>
      <c r="AB178" s="40">
        <v>3.92</v>
      </c>
      <c r="AD178" s="38">
        <f t="shared" si="30"/>
        <v>7.5485107999999999</v>
      </c>
      <c r="AE178" s="38">
        <f t="shared" si="31"/>
        <v>26.4373693</v>
      </c>
      <c r="AF178" s="38">
        <f t="shared" si="32"/>
        <v>0.26774799999999999</v>
      </c>
      <c r="AG178" s="27">
        <f t="shared" si="33"/>
        <v>0.38753120000000002</v>
      </c>
      <c r="AH178" s="38">
        <f t="shared" si="34"/>
        <v>2.7807917999999998</v>
      </c>
      <c r="AI178" s="38">
        <f t="shared" si="35"/>
        <v>0.83482529999999988</v>
      </c>
      <c r="AJ178" s="38">
        <f t="shared" si="36"/>
        <v>3.5856840000000005</v>
      </c>
      <c r="AK178" s="38">
        <f t="shared" si="37"/>
        <v>6.4804E-2</v>
      </c>
      <c r="AL178" s="38">
        <f t="shared" si="38"/>
        <v>81.845622100000014</v>
      </c>
      <c r="AM178" s="38">
        <f t="shared" si="39"/>
        <v>43.1707398</v>
      </c>
      <c r="AN178" s="38">
        <f t="shared" si="40"/>
        <v>52.209164799999996</v>
      </c>
      <c r="AO178" s="38">
        <f t="shared" si="41"/>
        <v>242.1821875</v>
      </c>
      <c r="AP178" s="38">
        <f t="shared" si="42"/>
        <v>207.85385200000002</v>
      </c>
      <c r="AQ178" s="38">
        <f t="shared" si="43"/>
        <v>139.56265439999999</v>
      </c>
      <c r="AR178" s="38">
        <f t="shared" si="44"/>
        <v>55.373252799999996</v>
      </c>
      <c r="AS178" s="40">
        <v>2.9950000000000001</v>
      </c>
    </row>
    <row r="179" spans="1:45" s="38" customFormat="1" x14ac:dyDescent="0.2">
      <c r="A179" s="38" t="s">
        <v>169</v>
      </c>
      <c r="B179" s="39">
        <v>48</v>
      </c>
      <c r="C179" s="56" t="s">
        <v>223</v>
      </c>
      <c r="D179" s="62">
        <v>65.712000000000003</v>
      </c>
      <c r="E179" s="60"/>
      <c r="F179" s="40">
        <v>2.8014999999999999</v>
      </c>
      <c r="G179" s="40">
        <v>21.834</v>
      </c>
      <c r="H179" s="40">
        <v>164.274</v>
      </c>
      <c r="I179" s="40">
        <v>2.2349999999999999</v>
      </c>
      <c r="J179" s="40">
        <v>6.2910000000000004</v>
      </c>
      <c r="K179" s="40">
        <v>461.61399999999998</v>
      </c>
      <c r="L179" s="40">
        <v>23.036999999999999</v>
      </c>
      <c r="M179" s="40">
        <v>1443.2829999999999</v>
      </c>
      <c r="N179" s="40">
        <v>604.23800000000006</v>
      </c>
      <c r="O179" s="40">
        <v>3941.9659999999999</v>
      </c>
      <c r="P179" s="40">
        <v>80.793000000000006</v>
      </c>
      <c r="Q179" s="40">
        <v>24.542999999999999</v>
      </c>
      <c r="R179" s="40">
        <v>15.746</v>
      </c>
      <c r="S179" s="40">
        <v>18.536999999999999</v>
      </c>
      <c r="T179" s="40">
        <v>103.758</v>
      </c>
      <c r="U179" s="40">
        <v>176.10900000000001</v>
      </c>
      <c r="V179" s="40">
        <v>79.320999999999998</v>
      </c>
      <c r="W179" s="40">
        <v>99.539000000000001</v>
      </c>
      <c r="X179" s="40">
        <v>58.741999999999997</v>
      </c>
      <c r="Y179" s="40">
        <v>19.795000000000002</v>
      </c>
      <c r="Z179" s="40">
        <v>2.141</v>
      </c>
      <c r="AA179" s="40">
        <v>13.419</v>
      </c>
      <c r="AB179" s="40">
        <v>4.5190000000000001</v>
      </c>
      <c r="AD179" s="38">
        <f t="shared" si="30"/>
        <v>7.4654137999999994</v>
      </c>
      <c r="AE179" s="38">
        <f t="shared" si="31"/>
        <v>27.487044600000004</v>
      </c>
      <c r="AF179" s="38">
        <f t="shared" si="32"/>
        <v>0.21754399999999999</v>
      </c>
      <c r="AG179" s="27">
        <f t="shared" si="33"/>
        <v>0.39349119999999999</v>
      </c>
      <c r="AH179" s="38">
        <f t="shared" si="34"/>
        <v>2.7784377</v>
      </c>
      <c r="AI179" s="38">
        <f t="shared" si="35"/>
        <v>0.8047666</v>
      </c>
      <c r="AJ179" s="38">
        <f t="shared" si="36"/>
        <v>3.5207660000000001</v>
      </c>
      <c r="AK179" s="38">
        <f t="shared" si="37"/>
        <v>5.813440000000001E-2</v>
      </c>
      <c r="AL179" s="38">
        <f t="shared" si="38"/>
        <v>87.441706100000005</v>
      </c>
      <c r="AM179" s="38">
        <f t="shared" si="39"/>
        <v>46.350961200000008</v>
      </c>
      <c r="AN179" s="38">
        <f t="shared" si="40"/>
        <v>54.858188799999994</v>
      </c>
      <c r="AO179" s="38">
        <f t="shared" si="41"/>
        <v>264.66920499999998</v>
      </c>
      <c r="AP179" s="38">
        <f t="shared" si="42"/>
        <v>222.18136600000003</v>
      </c>
      <c r="AQ179" s="38">
        <f t="shared" si="43"/>
        <v>141.80214240000001</v>
      </c>
      <c r="AR179" s="38">
        <f t="shared" si="44"/>
        <v>56.701591999999998</v>
      </c>
      <c r="AS179" s="40">
        <v>2.8014999999999999</v>
      </c>
    </row>
    <row r="180" spans="1:45" s="38" customFormat="1" x14ac:dyDescent="0.2">
      <c r="A180" s="38" t="s">
        <v>169</v>
      </c>
      <c r="B180" s="39">
        <v>49</v>
      </c>
      <c r="C180" s="56" t="s">
        <v>223</v>
      </c>
      <c r="D180" s="62">
        <v>67.081000000000003</v>
      </c>
      <c r="E180" s="60"/>
      <c r="F180" s="40">
        <v>2.3536405563354492</v>
      </c>
      <c r="G180" s="40">
        <v>21.302</v>
      </c>
      <c r="H180" s="40">
        <v>148.822</v>
      </c>
      <c r="I180" s="40">
        <v>2.6080000000000001</v>
      </c>
      <c r="J180" s="40">
        <v>5.9889999999999999</v>
      </c>
      <c r="K180" s="40">
        <v>483.39100000000002</v>
      </c>
      <c r="L180" s="40">
        <v>24.079000000000001</v>
      </c>
      <c r="M180" s="40">
        <v>1411.0039999999999</v>
      </c>
      <c r="N180" s="40">
        <v>604.71900000000005</v>
      </c>
      <c r="O180" s="40">
        <v>4125.3940000000002</v>
      </c>
      <c r="P180" s="40">
        <v>83.798000000000002</v>
      </c>
      <c r="Q180" s="40">
        <v>25.140999999999998</v>
      </c>
      <c r="R180" s="40">
        <v>15.874000000000001</v>
      </c>
      <c r="S180" s="40">
        <v>18.931999999999999</v>
      </c>
      <c r="T180" s="40">
        <v>104.39400000000001</v>
      </c>
      <c r="U180" s="40">
        <v>165.83199999999999</v>
      </c>
      <c r="V180" s="40">
        <v>81.105999999999995</v>
      </c>
      <c r="W180" s="40">
        <v>95.408000000000001</v>
      </c>
      <c r="X180" s="40">
        <v>52.564999999999998</v>
      </c>
      <c r="Y180" s="40">
        <v>18.959</v>
      </c>
      <c r="Z180" s="40">
        <v>2.004</v>
      </c>
      <c r="AA180" s="40">
        <v>11.528</v>
      </c>
      <c r="AB180" s="40">
        <v>5.1210000000000004</v>
      </c>
      <c r="AD180" s="38">
        <f t="shared" si="30"/>
        <v>7.2549014000000005</v>
      </c>
      <c r="AE180" s="38">
        <f t="shared" si="31"/>
        <v>25.510733800000004</v>
      </c>
      <c r="AF180" s="38">
        <f t="shared" si="32"/>
        <v>0.26618319999999995</v>
      </c>
      <c r="AG180" s="27">
        <f t="shared" si="33"/>
        <v>0.41091280000000002</v>
      </c>
      <c r="AH180" s="38">
        <f t="shared" si="34"/>
        <v>2.7171075999999998</v>
      </c>
      <c r="AI180" s="38">
        <f t="shared" si="35"/>
        <v>0.80510330000000008</v>
      </c>
      <c r="AJ180" s="38">
        <f t="shared" si="36"/>
        <v>3.7041940000000002</v>
      </c>
      <c r="AK180" s="38">
        <f t="shared" si="37"/>
        <v>6.0538399999999999E-2</v>
      </c>
      <c r="AL180" s="38">
        <f t="shared" si="38"/>
        <v>91.079160699999989</v>
      </c>
      <c r="AM180" s="38">
        <f t="shared" si="39"/>
        <v>47.109002800000006</v>
      </c>
      <c r="AN180" s="38">
        <f t="shared" si="40"/>
        <v>55.688636799999998</v>
      </c>
      <c r="AO180" s="38">
        <f t="shared" si="41"/>
        <v>266.06681500000002</v>
      </c>
      <c r="AP180" s="38">
        <f t="shared" si="42"/>
        <v>214.226968</v>
      </c>
      <c r="AQ180" s="38">
        <f t="shared" si="43"/>
        <v>137.99501280000001</v>
      </c>
      <c r="AR180" s="38">
        <f t="shared" si="44"/>
        <v>55.382718399999995</v>
      </c>
      <c r="AS180" s="40">
        <v>2.3536405563354492</v>
      </c>
    </row>
    <row r="181" spans="1:45" s="38" customFormat="1" x14ac:dyDescent="0.2">
      <c r="A181" s="38" t="s">
        <v>169</v>
      </c>
      <c r="B181" s="39">
        <v>50</v>
      </c>
      <c r="C181" s="56" t="s">
        <v>223</v>
      </c>
      <c r="D181" s="62">
        <v>68.45</v>
      </c>
      <c r="E181" s="60"/>
      <c r="F181" s="40">
        <v>2.7286840677261353</v>
      </c>
      <c r="G181" s="40">
        <v>23.911999999999999</v>
      </c>
      <c r="H181" s="40">
        <v>153.02199999999999</v>
      </c>
      <c r="I181" s="40">
        <v>2.3879999999999999</v>
      </c>
      <c r="J181" s="40">
        <v>5.6</v>
      </c>
      <c r="K181" s="40">
        <v>502.62599999999998</v>
      </c>
      <c r="L181" s="40">
        <v>21.141999999999999</v>
      </c>
      <c r="M181" s="40">
        <v>1506.7439999999999</v>
      </c>
      <c r="N181" s="40">
        <v>542.45500000000004</v>
      </c>
      <c r="O181" s="40">
        <v>4550.5389999999998</v>
      </c>
      <c r="P181" s="40">
        <v>84.903999999999996</v>
      </c>
      <c r="Q181" s="40">
        <v>26.378</v>
      </c>
      <c r="R181" s="40">
        <v>17.128</v>
      </c>
      <c r="S181" s="40">
        <v>16.748999999999999</v>
      </c>
      <c r="T181" s="40">
        <v>98.537999999999997</v>
      </c>
      <c r="U181" s="40">
        <v>124.354</v>
      </c>
      <c r="V181" s="40">
        <v>71.406999999999996</v>
      </c>
      <c r="W181" s="40">
        <v>94.218000000000004</v>
      </c>
      <c r="X181" s="40">
        <v>48.156999999999996</v>
      </c>
      <c r="Y181" s="40">
        <v>18.344000000000001</v>
      </c>
      <c r="Z181" s="40">
        <v>1.9319999999999999</v>
      </c>
      <c r="AA181" s="40">
        <v>11.518000000000001</v>
      </c>
      <c r="AB181" s="40">
        <v>4.3949999999999996</v>
      </c>
      <c r="AD181" s="38">
        <f t="shared" si="30"/>
        <v>8.287678399999999</v>
      </c>
      <c r="AE181" s="38">
        <f t="shared" si="31"/>
        <v>26.047913800000003</v>
      </c>
      <c r="AF181" s="38">
        <f t="shared" si="32"/>
        <v>0.23749519999999999</v>
      </c>
      <c r="AG181" s="27">
        <f t="shared" si="33"/>
        <v>0.42630079999999998</v>
      </c>
      <c r="AH181" s="38">
        <f t="shared" si="34"/>
        <v>2.8990136</v>
      </c>
      <c r="AI181" s="38">
        <f t="shared" si="35"/>
        <v>0.76151849999999999</v>
      </c>
      <c r="AJ181" s="38">
        <f t="shared" si="36"/>
        <v>4.1293389999999999</v>
      </c>
      <c r="AK181" s="38">
        <f t="shared" si="37"/>
        <v>6.1423200000000004E-2</v>
      </c>
      <c r="AL181" s="38">
        <f t="shared" si="38"/>
        <v>98.603460600000005</v>
      </c>
      <c r="AM181" s="38">
        <f t="shared" si="39"/>
        <v>54.535441600000006</v>
      </c>
      <c r="AN181" s="38">
        <f t="shared" si="40"/>
        <v>51.099097599999993</v>
      </c>
      <c r="AO181" s="38">
        <f t="shared" si="41"/>
        <v>253.19825499999996</v>
      </c>
      <c r="AP181" s="38">
        <f t="shared" si="42"/>
        <v>182.122996</v>
      </c>
      <c r="AQ181" s="38">
        <f t="shared" si="43"/>
        <v>136.8983088</v>
      </c>
      <c r="AR181" s="38">
        <f t="shared" si="44"/>
        <v>54.4124944</v>
      </c>
      <c r="AS181" s="40">
        <v>2.7286840677261353</v>
      </c>
    </row>
    <row r="182" spans="1:45" s="38" customFormat="1" x14ac:dyDescent="0.2">
      <c r="A182" s="38" t="s">
        <v>169</v>
      </c>
      <c r="B182" s="39">
        <v>51</v>
      </c>
      <c r="C182" s="56" t="s">
        <v>223</v>
      </c>
      <c r="D182" s="62">
        <v>69.819000000000003</v>
      </c>
      <c r="E182" s="60"/>
      <c r="F182" s="40">
        <v>3.1390000000000002</v>
      </c>
      <c r="G182" s="40">
        <v>23.984000000000002</v>
      </c>
      <c r="H182" s="40">
        <v>161.71100000000001</v>
      </c>
      <c r="I182" s="40">
        <v>2.464</v>
      </c>
      <c r="J182" s="40">
        <v>6.6050000000000004</v>
      </c>
      <c r="K182" s="40">
        <v>517.40099999999995</v>
      </c>
      <c r="L182" s="40">
        <v>25.242999999999999</v>
      </c>
      <c r="M182" s="40">
        <v>1479.04</v>
      </c>
      <c r="N182" s="40">
        <v>561.88199999999995</v>
      </c>
      <c r="O182" s="40">
        <v>4359.3429999999998</v>
      </c>
      <c r="P182" s="40">
        <v>80.94</v>
      </c>
      <c r="Q182" s="40">
        <v>25.408999999999999</v>
      </c>
      <c r="R182" s="40">
        <v>17.446000000000002</v>
      </c>
      <c r="S182" s="40">
        <v>18.579000000000001</v>
      </c>
      <c r="T182" s="40">
        <v>109.27500000000001</v>
      </c>
      <c r="U182" s="40">
        <v>147.988</v>
      </c>
      <c r="V182" s="40">
        <v>77.141999999999996</v>
      </c>
      <c r="W182" s="40">
        <v>99.634</v>
      </c>
      <c r="X182" s="40">
        <v>54.348999999999997</v>
      </c>
      <c r="Y182" s="40">
        <v>19.218</v>
      </c>
      <c r="Z182" s="40">
        <v>2.0430000000000001</v>
      </c>
      <c r="AA182" s="40">
        <v>14.102</v>
      </c>
      <c r="AB182" s="40">
        <v>3.9</v>
      </c>
      <c r="AD182" s="38">
        <f t="shared" si="30"/>
        <v>8.3161687999999998</v>
      </c>
      <c r="AE182" s="38">
        <f t="shared" si="31"/>
        <v>27.159236900000003</v>
      </c>
      <c r="AF182" s="38">
        <f t="shared" si="32"/>
        <v>0.24740559999999998</v>
      </c>
      <c r="AG182" s="27">
        <f t="shared" si="33"/>
        <v>0.43812079999999998</v>
      </c>
      <c r="AH182" s="38">
        <f t="shared" si="34"/>
        <v>2.8463759999999998</v>
      </c>
      <c r="AI182" s="38">
        <f t="shared" si="35"/>
        <v>0.77511739999999996</v>
      </c>
      <c r="AJ182" s="38">
        <f t="shared" si="36"/>
        <v>3.9381430000000002</v>
      </c>
      <c r="AK182" s="38">
        <f t="shared" si="37"/>
        <v>5.8252000000000005E-2</v>
      </c>
      <c r="AL182" s="38">
        <f t="shared" si="38"/>
        <v>92.709324299999992</v>
      </c>
      <c r="AM182" s="38">
        <f t="shared" si="39"/>
        <v>56.418701200000008</v>
      </c>
      <c r="AN182" s="38">
        <f t="shared" si="40"/>
        <v>54.946489599999992</v>
      </c>
      <c r="AO182" s="38">
        <f t="shared" si="41"/>
        <v>276.79281249999997</v>
      </c>
      <c r="AP182" s="38">
        <f t="shared" si="42"/>
        <v>200.41571200000001</v>
      </c>
      <c r="AQ182" s="38">
        <f t="shared" si="43"/>
        <v>141.8896944</v>
      </c>
      <c r="AR182" s="38">
        <f t="shared" si="44"/>
        <v>55.791316799999997</v>
      </c>
      <c r="AS182" s="40">
        <v>3.1390000000000002</v>
      </c>
    </row>
    <row r="183" spans="1:45" s="38" customFormat="1" x14ac:dyDescent="0.2">
      <c r="A183" s="38" t="s">
        <v>169</v>
      </c>
      <c r="B183" s="39">
        <v>52</v>
      </c>
      <c r="C183" s="56" t="s">
        <v>223</v>
      </c>
      <c r="D183" s="62">
        <v>71.188000000000002</v>
      </c>
      <c r="E183" s="60"/>
      <c r="F183" s="40">
        <v>3.1784999999999997</v>
      </c>
      <c r="G183" s="40">
        <v>22.960999999999999</v>
      </c>
      <c r="H183" s="40">
        <v>157.69200000000001</v>
      </c>
      <c r="I183" s="40">
        <v>2.5030000000000001</v>
      </c>
      <c r="J183" s="40">
        <v>6.7060000000000004</v>
      </c>
      <c r="K183" s="40">
        <v>496.84399999999999</v>
      </c>
      <c r="L183" s="40">
        <v>25.03</v>
      </c>
      <c r="M183" s="40">
        <v>1449.7929999999999</v>
      </c>
      <c r="N183" s="40">
        <v>579.92700000000002</v>
      </c>
      <c r="O183" s="40">
        <v>4379.9960000000001</v>
      </c>
      <c r="P183" s="40">
        <v>87.581000000000003</v>
      </c>
      <c r="Q183" s="40">
        <v>26.495000000000001</v>
      </c>
      <c r="R183" s="40">
        <v>16.907</v>
      </c>
      <c r="S183" s="40">
        <v>17.428999999999998</v>
      </c>
      <c r="T183" s="40">
        <v>106.776</v>
      </c>
      <c r="U183" s="40">
        <v>146.52000000000001</v>
      </c>
      <c r="V183" s="40">
        <v>76.385000000000005</v>
      </c>
      <c r="W183" s="40">
        <v>97.793999999999997</v>
      </c>
      <c r="X183" s="40">
        <v>53.966000000000001</v>
      </c>
      <c r="Y183" s="40">
        <v>18.367000000000001</v>
      </c>
      <c r="Z183" s="40">
        <v>1.988</v>
      </c>
      <c r="AA183" s="40">
        <v>13.701000000000001</v>
      </c>
      <c r="AB183" s="40">
        <v>4.4870000000000001</v>
      </c>
      <c r="AD183" s="38">
        <f t="shared" si="30"/>
        <v>7.9113677000000004</v>
      </c>
      <c r="AE183" s="38">
        <f t="shared" si="31"/>
        <v>26.645206800000004</v>
      </c>
      <c r="AF183" s="38">
        <f t="shared" si="32"/>
        <v>0.25249120000000003</v>
      </c>
      <c r="AG183" s="27">
        <f t="shared" si="33"/>
        <v>0.42167520000000003</v>
      </c>
      <c r="AH183" s="38">
        <f t="shared" si="34"/>
        <v>2.7908066999999996</v>
      </c>
      <c r="AI183" s="38">
        <f t="shared" si="35"/>
        <v>0.78774889999999997</v>
      </c>
      <c r="AJ183" s="38">
        <f t="shared" si="36"/>
        <v>3.9587960000000004</v>
      </c>
      <c r="AK183" s="38">
        <f t="shared" si="37"/>
        <v>6.3564800000000005E-2</v>
      </c>
      <c r="AL183" s="38">
        <f t="shared" si="38"/>
        <v>99.315136499999994</v>
      </c>
      <c r="AM183" s="38">
        <f t="shared" si="39"/>
        <v>53.226635399999999</v>
      </c>
      <c r="AN183" s="38">
        <f t="shared" si="40"/>
        <v>52.528729599999991</v>
      </c>
      <c r="AO183" s="38">
        <f t="shared" si="41"/>
        <v>271.30125999999996</v>
      </c>
      <c r="AP183" s="38">
        <f t="shared" si="42"/>
        <v>199.27948000000004</v>
      </c>
      <c r="AQ183" s="38">
        <f t="shared" si="43"/>
        <v>140.19395040000001</v>
      </c>
      <c r="AR183" s="38">
        <f t="shared" si="44"/>
        <v>54.448779199999997</v>
      </c>
      <c r="AS183" s="40">
        <v>3.1784999999999997</v>
      </c>
    </row>
    <row r="184" spans="1:45" s="38" customFormat="1" x14ac:dyDescent="0.2">
      <c r="A184" s="38" t="s">
        <v>169</v>
      </c>
      <c r="B184" s="39">
        <v>53</v>
      </c>
      <c r="C184" s="56" t="s">
        <v>223</v>
      </c>
      <c r="D184" s="62">
        <v>72.557000000000002</v>
      </c>
      <c r="E184" s="60"/>
      <c r="F184" s="40">
        <v>3.2588207721710205</v>
      </c>
      <c r="G184" s="40">
        <v>23.06</v>
      </c>
      <c r="H184" s="40">
        <v>157.714</v>
      </c>
      <c r="I184" s="40">
        <v>2.3050000000000002</v>
      </c>
      <c r="J184" s="40">
        <v>7.4980000000000002</v>
      </c>
      <c r="K184" s="40">
        <v>502.23899999999998</v>
      </c>
      <c r="L184" s="40">
        <v>19.588999999999999</v>
      </c>
      <c r="M184" s="40">
        <v>1419.329</v>
      </c>
      <c r="N184" s="40">
        <v>583.428</v>
      </c>
      <c r="O184" s="40">
        <v>4264.4430000000002</v>
      </c>
      <c r="P184" s="40">
        <v>86.349000000000004</v>
      </c>
      <c r="Q184" s="40">
        <v>24.324999999999999</v>
      </c>
      <c r="R184" s="40">
        <v>16.141999999999999</v>
      </c>
      <c r="S184" s="40">
        <v>17.289000000000001</v>
      </c>
      <c r="T184" s="40">
        <v>103.39700000000001</v>
      </c>
      <c r="U184" s="40">
        <v>140.506</v>
      </c>
      <c r="V184" s="40">
        <v>72.503</v>
      </c>
      <c r="W184" s="40">
        <v>91.075000000000003</v>
      </c>
      <c r="X184" s="40">
        <v>47.561</v>
      </c>
      <c r="Y184" s="40">
        <v>17.943999999999999</v>
      </c>
      <c r="Z184" s="40">
        <v>1.994</v>
      </c>
      <c r="AA184" s="40">
        <v>12.976000000000001</v>
      </c>
      <c r="AB184" s="40">
        <v>4.53</v>
      </c>
      <c r="AD184" s="38">
        <f t="shared" si="30"/>
        <v>7.9505419999999996</v>
      </c>
      <c r="AE184" s="38">
        <f t="shared" si="31"/>
        <v>26.648020600000002</v>
      </c>
      <c r="AF184" s="38">
        <f t="shared" si="32"/>
        <v>0.22667200000000001</v>
      </c>
      <c r="AG184" s="27">
        <f t="shared" si="33"/>
        <v>0.42599120000000001</v>
      </c>
      <c r="AH184" s="38">
        <f t="shared" si="34"/>
        <v>2.7329251000000001</v>
      </c>
      <c r="AI184" s="38">
        <f t="shared" si="35"/>
        <v>0.7901996</v>
      </c>
      <c r="AJ184" s="38">
        <f t="shared" si="36"/>
        <v>3.8432430000000002</v>
      </c>
      <c r="AK184" s="38">
        <f t="shared" si="37"/>
        <v>6.2579200000000001E-2</v>
      </c>
      <c r="AL184" s="38">
        <f t="shared" si="38"/>
        <v>86.115677500000004</v>
      </c>
      <c r="AM184" s="38">
        <f t="shared" si="39"/>
        <v>48.696152399999995</v>
      </c>
      <c r="AN184" s="38">
        <f t="shared" si="40"/>
        <v>52.234393600000004</v>
      </c>
      <c r="AO184" s="38">
        <f t="shared" si="41"/>
        <v>263.87590749999998</v>
      </c>
      <c r="AP184" s="38">
        <f t="shared" si="42"/>
        <v>194.62464399999999</v>
      </c>
      <c r="AQ184" s="38">
        <f t="shared" si="43"/>
        <v>134.00172000000001</v>
      </c>
      <c r="AR184" s="38">
        <f t="shared" si="44"/>
        <v>53.781454399999994</v>
      </c>
      <c r="AS184" s="40">
        <v>3.2588207721710205</v>
      </c>
    </row>
    <row r="185" spans="1:45" s="38" customFormat="1" x14ac:dyDescent="0.2">
      <c r="A185" s="38" t="s">
        <v>169</v>
      </c>
      <c r="B185" s="39">
        <v>54</v>
      </c>
      <c r="C185" s="56" t="s">
        <v>223</v>
      </c>
      <c r="D185" s="62">
        <v>73.926000000000002</v>
      </c>
      <c r="E185" s="60"/>
      <c r="F185" s="40">
        <v>3.9463368654251099</v>
      </c>
      <c r="G185" s="40">
        <v>22.879000000000001</v>
      </c>
      <c r="H185" s="40">
        <v>165.809</v>
      </c>
      <c r="I185" s="40">
        <v>2.4049999999999998</v>
      </c>
      <c r="J185" s="40">
        <v>6.8369999999999997</v>
      </c>
      <c r="K185" s="40">
        <v>510.01799999999997</v>
      </c>
      <c r="L185" s="40">
        <v>26.827999999999999</v>
      </c>
      <c r="M185" s="40">
        <v>1390.2760000000001</v>
      </c>
      <c r="N185" s="40">
        <v>573.01700000000005</v>
      </c>
      <c r="O185" s="40">
        <v>4240.9279999999999</v>
      </c>
      <c r="P185" s="40">
        <v>86.688999999999993</v>
      </c>
      <c r="Q185" s="40">
        <v>25.608000000000001</v>
      </c>
      <c r="R185" s="40">
        <v>14.763</v>
      </c>
      <c r="S185" s="40">
        <v>16.968</v>
      </c>
      <c r="T185" s="40">
        <v>104.53700000000001</v>
      </c>
      <c r="U185" s="40">
        <v>147.874</v>
      </c>
      <c r="V185" s="40">
        <v>74.617999999999995</v>
      </c>
      <c r="W185" s="40">
        <v>90.69</v>
      </c>
      <c r="X185" s="40">
        <v>52.420999999999999</v>
      </c>
      <c r="Y185" s="40">
        <v>17.204999999999998</v>
      </c>
      <c r="Z185" s="40">
        <v>1.804</v>
      </c>
      <c r="AA185" s="40">
        <v>12.451000000000001</v>
      </c>
      <c r="AB185" s="40">
        <v>4.4800000000000004</v>
      </c>
      <c r="AD185" s="38">
        <f t="shared" si="30"/>
        <v>7.8789202999999999</v>
      </c>
      <c r="AE185" s="38">
        <f t="shared" si="31"/>
        <v>27.683371100000002</v>
      </c>
      <c r="AF185" s="38">
        <f t="shared" si="32"/>
        <v>0.23971199999999995</v>
      </c>
      <c r="AG185" s="27">
        <f t="shared" si="33"/>
        <v>0.4322144</v>
      </c>
      <c r="AH185" s="38">
        <f t="shared" si="34"/>
        <v>2.6777244000000002</v>
      </c>
      <c r="AI185" s="38">
        <f t="shared" si="35"/>
        <v>0.78291189999999999</v>
      </c>
      <c r="AJ185" s="38">
        <f t="shared" si="36"/>
        <v>3.8197280000000005</v>
      </c>
      <c r="AK185" s="38">
        <f t="shared" si="37"/>
        <v>6.2851199999999996E-2</v>
      </c>
      <c r="AL185" s="38">
        <f t="shared" si="38"/>
        <v>93.919781599999993</v>
      </c>
      <c r="AM185" s="38">
        <f t="shared" si="39"/>
        <v>40.529438599999999</v>
      </c>
      <c r="AN185" s="38">
        <f t="shared" si="40"/>
        <v>51.559523200000001</v>
      </c>
      <c r="AO185" s="38">
        <f t="shared" si="41"/>
        <v>266.3810575</v>
      </c>
      <c r="AP185" s="38">
        <f t="shared" si="42"/>
        <v>200.32747599999999</v>
      </c>
      <c r="AQ185" s="38">
        <f t="shared" si="43"/>
        <v>133.64690400000001</v>
      </c>
      <c r="AR185" s="38">
        <f t="shared" si="44"/>
        <v>52.615607999999995</v>
      </c>
      <c r="AS185" s="40">
        <v>3.9463368654251099</v>
      </c>
    </row>
    <row r="186" spans="1:45" s="38" customFormat="1" x14ac:dyDescent="0.2">
      <c r="A186" s="38" t="s">
        <v>169</v>
      </c>
      <c r="B186" s="39">
        <v>55</v>
      </c>
      <c r="C186" s="56" t="s">
        <v>223</v>
      </c>
      <c r="D186" s="62">
        <v>75.295000000000002</v>
      </c>
      <c r="E186" s="60"/>
      <c r="F186" s="40">
        <v>2.946496844291687</v>
      </c>
      <c r="G186" s="40">
        <v>22.963000000000001</v>
      </c>
      <c r="H186" s="40">
        <v>165.19200000000001</v>
      </c>
      <c r="I186" s="40">
        <v>2.74</v>
      </c>
      <c r="J186" s="40">
        <v>7.234</v>
      </c>
      <c r="K186" s="40">
        <v>514.24400000000003</v>
      </c>
      <c r="L186" s="40">
        <v>24.544</v>
      </c>
      <c r="M186" s="40">
        <v>1389.183</v>
      </c>
      <c r="N186" s="40">
        <v>584.43499999999995</v>
      </c>
      <c r="O186" s="40">
        <v>4235.0929999999998</v>
      </c>
      <c r="P186" s="40">
        <v>84.043999999999997</v>
      </c>
      <c r="Q186" s="40">
        <v>24.66</v>
      </c>
      <c r="R186" s="40">
        <v>17.099</v>
      </c>
      <c r="S186" s="40">
        <v>17.271000000000001</v>
      </c>
      <c r="T186" s="40">
        <v>108.786</v>
      </c>
      <c r="U186" s="40">
        <v>119.91800000000001</v>
      </c>
      <c r="V186" s="40">
        <v>62.947000000000003</v>
      </c>
      <c r="W186" s="40">
        <v>76.84</v>
      </c>
      <c r="X186" s="40">
        <v>39.345999999999997</v>
      </c>
      <c r="Y186" s="40">
        <v>16.225000000000001</v>
      </c>
      <c r="Z186" s="40">
        <v>1.7410000000000001</v>
      </c>
      <c r="AA186" s="40">
        <v>11.016</v>
      </c>
      <c r="AB186" s="40">
        <v>4.7009999999999996</v>
      </c>
      <c r="AD186" s="38">
        <f t="shared" si="30"/>
        <v>7.9121591000000011</v>
      </c>
      <c r="AE186" s="38">
        <f t="shared" si="31"/>
        <v>27.604456800000001</v>
      </c>
      <c r="AF186" s="38">
        <f t="shared" si="32"/>
        <v>0.28339599999999998</v>
      </c>
      <c r="AG186" s="27">
        <f t="shared" si="33"/>
        <v>0.43559520000000002</v>
      </c>
      <c r="AH186" s="38">
        <f t="shared" si="34"/>
        <v>2.6756476999999999</v>
      </c>
      <c r="AI186" s="38">
        <f t="shared" si="35"/>
        <v>0.7909044999999999</v>
      </c>
      <c r="AJ186" s="38">
        <f t="shared" si="36"/>
        <v>3.8138930000000002</v>
      </c>
      <c r="AK186" s="38">
        <f t="shared" si="37"/>
        <v>6.0735199999999996E-2</v>
      </c>
      <c r="AL186" s="38">
        <f t="shared" si="38"/>
        <v>88.153381999999993</v>
      </c>
      <c r="AM186" s="38">
        <f t="shared" si="39"/>
        <v>54.363697800000004</v>
      </c>
      <c r="AN186" s="38">
        <f t="shared" si="40"/>
        <v>52.196550399999992</v>
      </c>
      <c r="AO186" s="38">
        <f t="shared" si="41"/>
        <v>275.71823499999999</v>
      </c>
      <c r="AP186" s="38">
        <f t="shared" si="42"/>
        <v>178.68953200000001</v>
      </c>
      <c r="AQ186" s="38">
        <f t="shared" si="43"/>
        <v>120.882744</v>
      </c>
      <c r="AR186" s="38">
        <f t="shared" si="44"/>
        <v>51.069559999999996</v>
      </c>
      <c r="AS186" s="40">
        <v>2.946496844291687</v>
      </c>
    </row>
    <row r="187" spans="1:45" s="38" customFormat="1" x14ac:dyDescent="0.2">
      <c r="A187" s="38" t="s">
        <v>169</v>
      </c>
      <c r="B187" s="39">
        <v>56</v>
      </c>
      <c r="C187" s="56" t="s">
        <v>223</v>
      </c>
      <c r="D187" s="62">
        <v>76.664000000000001</v>
      </c>
      <c r="E187" s="60"/>
      <c r="F187" s="40">
        <v>2.8313182592391968</v>
      </c>
      <c r="G187" s="40">
        <v>21.873999999999999</v>
      </c>
      <c r="H187" s="40">
        <v>154.76300000000001</v>
      </c>
      <c r="I187" s="40">
        <v>2.62</v>
      </c>
      <c r="J187" s="40">
        <v>7.5469999999999997</v>
      </c>
      <c r="K187" s="40">
        <v>518.35</v>
      </c>
      <c r="L187" s="40">
        <v>26.873000000000001</v>
      </c>
      <c r="M187" s="40">
        <v>1403.4</v>
      </c>
      <c r="N187" s="40">
        <v>588.69100000000003</v>
      </c>
      <c r="O187" s="40">
        <v>4332.4560000000001</v>
      </c>
      <c r="P187" s="40">
        <v>77.11</v>
      </c>
      <c r="Q187" s="40">
        <v>25.978000000000002</v>
      </c>
      <c r="R187" s="40">
        <v>15.757999999999999</v>
      </c>
      <c r="S187" s="40">
        <v>18.5</v>
      </c>
      <c r="T187" s="40">
        <v>112.887</v>
      </c>
      <c r="U187" s="40">
        <v>145.74600000000001</v>
      </c>
      <c r="V187" s="40">
        <v>76.632000000000005</v>
      </c>
      <c r="W187" s="40">
        <v>91.215999999999994</v>
      </c>
      <c r="X187" s="40">
        <v>53.005000000000003</v>
      </c>
      <c r="Y187" s="40">
        <v>17.655000000000001</v>
      </c>
      <c r="Z187" s="40">
        <v>1.9530000000000001</v>
      </c>
      <c r="AA187" s="40">
        <v>15.827999999999999</v>
      </c>
      <c r="AB187" s="40">
        <v>4.4000000000000004</v>
      </c>
      <c r="AD187" s="38">
        <f t="shared" si="30"/>
        <v>7.4812418000000003</v>
      </c>
      <c r="AE187" s="38">
        <f t="shared" si="31"/>
        <v>26.2705877</v>
      </c>
      <c r="AF187" s="38">
        <f t="shared" si="32"/>
        <v>0.26774799999999999</v>
      </c>
      <c r="AG187" s="27">
        <f t="shared" si="33"/>
        <v>0.43888000000000005</v>
      </c>
      <c r="AH187" s="38">
        <f t="shared" si="34"/>
        <v>2.7026600000000003</v>
      </c>
      <c r="AI187" s="38">
        <f t="shared" si="35"/>
        <v>0.79388369999999997</v>
      </c>
      <c r="AJ187" s="38">
        <f t="shared" si="36"/>
        <v>3.9112560000000007</v>
      </c>
      <c r="AK187" s="38">
        <f t="shared" si="37"/>
        <v>5.5188000000000001E-2</v>
      </c>
      <c r="AL187" s="38">
        <f t="shared" si="38"/>
        <v>96.170380600000016</v>
      </c>
      <c r="AM187" s="38">
        <f t="shared" si="39"/>
        <v>46.4220276</v>
      </c>
      <c r="AN187" s="38">
        <f t="shared" si="40"/>
        <v>54.7804</v>
      </c>
      <c r="AO187" s="38">
        <f t="shared" si="41"/>
        <v>284.73018249999996</v>
      </c>
      <c r="AP187" s="38">
        <f t="shared" si="42"/>
        <v>198.68040400000001</v>
      </c>
      <c r="AQ187" s="38">
        <f t="shared" si="43"/>
        <v>134.13166559999999</v>
      </c>
      <c r="AR187" s="38">
        <f t="shared" si="44"/>
        <v>53.325527999999998</v>
      </c>
      <c r="AS187" s="40">
        <v>2.8313182592391968</v>
      </c>
    </row>
    <row r="188" spans="1:45" s="38" customFormat="1" x14ac:dyDescent="0.2">
      <c r="A188" s="38" t="s">
        <v>169</v>
      </c>
      <c r="B188" s="39">
        <v>57</v>
      </c>
      <c r="C188" s="56" t="s">
        <v>223</v>
      </c>
      <c r="D188" s="62">
        <v>78.033000000000001</v>
      </c>
      <c r="E188" s="60"/>
      <c r="F188" s="40">
        <v>3.0439268350601196</v>
      </c>
      <c r="G188" s="40">
        <v>21.385999999999999</v>
      </c>
      <c r="H188" s="40">
        <v>152.55199999999999</v>
      </c>
      <c r="I188" s="40">
        <v>2.476</v>
      </c>
      <c r="J188" s="40">
        <v>7.7430000000000003</v>
      </c>
      <c r="K188" s="40">
        <v>503.459</v>
      </c>
      <c r="L188" s="40">
        <v>23.405999999999999</v>
      </c>
      <c r="M188" s="40">
        <v>1375.8389999999999</v>
      </c>
      <c r="N188" s="40">
        <v>627.14200000000005</v>
      </c>
      <c r="O188" s="40">
        <v>4285.0280000000002</v>
      </c>
      <c r="P188" s="40">
        <v>83.102999999999994</v>
      </c>
      <c r="Q188" s="40">
        <v>24.762</v>
      </c>
      <c r="R188" s="40">
        <v>17.073</v>
      </c>
      <c r="S188" s="40">
        <v>18.608000000000001</v>
      </c>
      <c r="T188" s="40">
        <v>114.623</v>
      </c>
      <c r="U188" s="40">
        <v>109.504</v>
      </c>
      <c r="V188" s="40">
        <v>61.732999999999997</v>
      </c>
      <c r="W188" s="40">
        <v>76.102000000000004</v>
      </c>
      <c r="X188" s="40">
        <v>40.691000000000003</v>
      </c>
      <c r="Y188" s="40">
        <v>16.271000000000001</v>
      </c>
      <c r="Z188" s="40">
        <v>1.7210000000000001</v>
      </c>
      <c r="AA188" s="40">
        <v>11.018000000000001</v>
      </c>
      <c r="AB188" s="40">
        <v>3.4039999999999999</v>
      </c>
      <c r="AD188" s="38">
        <f t="shared" si="30"/>
        <v>7.2881402</v>
      </c>
      <c r="AE188" s="38">
        <f t="shared" si="31"/>
        <v>25.987800800000002</v>
      </c>
      <c r="AF188" s="38">
        <f t="shared" si="32"/>
        <v>0.24897039999999995</v>
      </c>
      <c r="AG188" s="27">
        <f t="shared" si="33"/>
        <v>0.42696720000000005</v>
      </c>
      <c r="AH188" s="38">
        <f t="shared" si="34"/>
        <v>2.6502941</v>
      </c>
      <c r="AI188" s="38">
        <f t="shared" si="35"/>
        <v>0.82079940000000007</v>
      </c>
      <c r="AJ188" s="38">
        <f t="shared" si="36"/>
        <v>3.8638280000000007</v>
      </c>
      <c r="AK188" s="38">
        <f t="shared" si="37"/>
        <v>5.9982399999999998E-2</v>
      </c>
      <c r="AL188" s="38">
        <f t="shared" si="38"/>
        <v>88.773817400000013</v>
      </c>
      <c r="AM188" s="38">
        <f t="shared" si="39"/>
        <v>54.209720600000004</v>
      </c>
      <c r="AN188" s="38">
        <f t="shared" si="40"/>
        <v>55.0074592</v>
      </c>
      <c r="AO188" s="38">
        <f t="shared" si="41"/>
        <v>288.54504250000002</v>
      </c>
      <c r="AP188" s="38">
        <f t="shared" si="42"/>
        <v>170.629096</v>
      </c>
      <c r="AQ188" s="38">
        <f t="shared" si="43"/>
        <v>120.2026032</v>
      </c>
      <c r="AR188" s="38">
        <f t="shared" si="44"/>
        <v>51.142129599999997</v>
      </c>
      <c r="AS188" s="40">
        <v>3.0439268350601196</v>
      </c>
    </row>
    <row r="189" spans="1:45" s="38" customFormat="1" x14ac:dyDescent="0.2">
      <c r="A189" s="38" t="s">
        <v>169</v>
      </c>
      <c r="B189" s="39">
        <v>58</v>
      </c>
      <c r="C189" s="56" t="s">
        <v>223</v>
      </c>
      <c r="D189" s="62">
        <v>79.402000000000001</v>
      </c>
      <c r="E189" s="60"/>
      <c r="F189" s="40">
        <v>3.1062885522842407</v>
      </c>
      <c r="G189" s="40">
        <v>22.879000000000001</v>
      </c>
      <c r="H189" s="40">
        <v>166.43899999999999</v>
      </c>
      <c r="I189" s="40">
        <v>2.282</v>
      </c>
      <c r="J189" s="40">
        <v>7.1390000000000002</v>
      </c>
      <c r="K189" s="40">
        <v>510.358</v>
      </c>
      <c r="L189" s="40">
        <v>23.716000000000001</v>
      </c>
      <c r="M189" s="40">
        <v>1398.5630000000001</v>
      </c>
      <c r="N189" s="40">
        <v>608.86099999999999</v>
      </c>
      <c r="O189" s="40">
        <v>4153.7110000000002</v>
      </c>
      <c r="P189" s="40">
        <v>72.804000000000002</v>
      </c>
      <c r="Q189" s="40">
        <v>23.934999999999999</v>
      </c>
      <c r="R189" s="40">
        <v>17.484999999999999</v>
      </c>
      <c r="S189" s="40">
        <v>18.189</v>
      </c>
      <c r="T189" s="40">
        <v>117.542</v>
      </c>
      <c r="U189" s="40">
        <v>143.369</v>
      </c>
      <c r="V189" s="40">
        <v>72.784000000000006</v>
      </c>
      <c r="W189" s="40">
        <v>87.605999999999995</v>
      </c>
      <c r="X189" s="40">
        <v>49.012</v>
      </c>
      <c r="Y189" s="40">
        <v>17.184999999999999</v>
      </c>
      <c r="Z189" s="40">
        <v>1.85</v>
      </c>
      <c r="AA189" s="40">
        <v>11.864000000000001</v>
      </c>
      <c r="AB189" s="40">
        <v>3.9929999999999999</v>
      </c>
      <c r="AD189" s="38">
        <f t="shared" si="30"/>
        <v>7.8789202999999999</v>
      </c>
      <c r="AE189" s="38">
        <f t="shared" si="31"/>
        <v>27.7639481</v>
      </c>
      <c r="AF189" s="38">
        <f t="shared" si="32"/>
        <v>0.22367279999999998</v>
      </c>
      <c r="AG189" s="27">
        <f t="shared" si="33"/>
        <v>0.43248640000000005</v>
      </c>
      <c r="AH189" s="38">
        <f t="shared" si="34"/>
        <v>2.6934697000000001</v>
      </c>
      <c r="AI189" s="38">
        <f t="shared" si="35"/>
        <v>0.80800269999999996</v>
      </c>
      <c r="AJ189" s="38">
        <f t="shared" si="36"/>
        <v>3.7325110000000006</v>
      </c>
      <c r="AK189" s="38">
        <f t="shared" si="37"/>
        <v>5.1743200000000003E-2</v>
      </c>
      <c r="AL189" s="38">
        <f t="shared" si="38"/>
        <v>83.743424499999975</v>
      </c>
      <c r="AM189" s="38">
        <f t="shared" si="39"/>
        <v>56.649667000000001</v>
      </c>
      <c r="AN189" s="38">
        <f t="shared" si="40"/>
        <v>54.126553599999994</v>
      </c>
      <c r="AO189" s="38">
        <f t="shared" si="41"/>
        <v>294.95954499999999</v>
      </c>
      <c r="AP189" s="38">
        <f t="shared" si="42"/>
        <v>196.84060600000001</v>
      </c>
      <c r="AQ189" s="38">
        <f t="shared" si="43"/>
        <v>130.80468959999999</v>
      </c>
      <c r="AR189" s="38">
        <f t="shared" si="44"/>
        <v>52.584055999999997</v>
      </c>
      <c r="AS189" s="40">
        <v>3.1062885522842407</v>
      </c>
    </row>
    <row r="190" spans="1:45" s="38" customFormat="1" x14ac:dyDescent="0.2">
      <c r="A190" s="38" t="s">
        <v>169</v>
      </c>
      <c r="B190" s="39">
        <v>59</v>
      </c>
      <c r="C190" s="56" t="s">
        <v>223</v>
      </c>
      <c r="D190" s="62">
        <v>80.771000000000001</v>
      </c>
      <c r="E190" s="60"/>
      <c r="F190" s="40">
        <v>3.3911889791488647</v>
      </c>
      <c r="G190" s="40">
        <v>21.922000000000001</v>
      </c>
      <c r="H190" s="40">
        <v>158.517</v>
      </c>
      <c r="I190" s="40">
        <v>2.69</v>
      </c>
      <c r="J190" s="40">
        <v>6.641</v>
      </c>
      <c r="K190" s="40">
        <v>509.483</v>
      </c>
      <c r="L190" s="40">
        <v>24.129000000000001</v>
      </c>
      <c r="M190" s="40">
        <v>1369.25</v>
      </c>
      <c r="N190" s="40">
        <v>595.50300000000004</v>
      </c>
      <c r="O190" s="40">
        <v>4137.5410000000002</v>
      </c>
      <c r="P190" s="40">
        <v>70.328999999999994</v>
      </c>
      <c r="Q190" s="40">
        <v>23.625</v>
      </c>
      <c r="R190" s="40">
        <v>16.116</v>
      </c>
      <c r="S190" s="40">
        <v>18.504000000000001</v>
      </c>
      <c r="T190" s="40">
        <v>118.30800000000001</v>
      </c>
      <c r="U190" s="40">
        <v>160.76400000000001</v>
      </c>
      <c r="V190" s="40">
        <v>77.078999999999994</v>
      </c>
      <c r="W190" s="40">
        <v>90.415999999999997</v>
      </c>
      <c r="X190" s="40">
        <v>53.212000000000003</v>
      </c>
      <c r="Y190" s="40">
        <v>17.706</v>
      </c>
      <c r="Z190" s="40">
        <v>1.9039999999999999</v>
      </c>
      <c r="AA190" s="40">
        <v>14.15</v>
      </c>
      <c r="AB190" s="40">
        <v>4.1529999999999996</v>
      </c>
      <c r="AD190" s="38">
        <f t="shared" si="30"/>
        <v>7.5002354000000002</v>
      </c>
      <c r="AE190" s="38">
        <f t="shared" si="31"/>
        <v>26.750724300000002</v>
      </c>
      <c r="AF190" s="38">
        <f t="shared" si="32"/>
        <v>0.27687600000000001</v>
      </c>
      <c r="AG190" s="27">
        <f t="shared" si="33"/>
        <v>0.43178640000000001</v>
      </c>
      <c r="AH190" s="38">
        <f t="shared" si="34"/>
        <v>2.637775</v>
      </c>
      <c r="AI190" s="38">
        <f t="shared" si="35"/>
        <v>0.79865209999999998</v>
      </c>
      <c r="AJ190" s="38">
        <f t="shared" si="36"/>
        <v>3.7163410000000008</v>
      </c>
      <c r="AK190" s="38">
        <f t="shared" si="37"/>
        <v>4.97632E-2</v>
      </c>
      <c r="AL190" s="38">
        <f t="shared" si="38"/>
        <v>81.857787500000001</v>
      </c>
      <c r="AM190" s="38">
        <f t="shared" si="39"/>
        <v>48.542175199999996</v>
      </c>
      <c r="AN190" s="38">
        <f t="shared" si="40"/>
        <v>54.788809599999993</v>
      </c>
      <c r="AO190" s="38">
        <f t="shared" si="41"/>
        <v>296.64283</v>
      </c>
      <c r="AP190" s="38">
        <f t="shared" si="42"/>
        <v>210.30433600000003</v>
      </c>
      <c r="AQ190" s="38">
        <f t="shared" si="43"/>
        <v>133.39438559999999</v>
      </c>
      <c r="AR190" s="38">
        <f t="shared" si="44"/>
        <v>53.405985599999994</v>
      </c>
      <c r="AS190" s="40">
        <v>3.3911889791488647</v>
      </c>
    </row>
    <row r="191" spans="1:45" s="38" customFormat="1" x14ac:dyDescent="0.2">
      <c r="A191" s="38" t="s">
        <v>169</v>
      </c>
      <c r="B191" s="39">
        <v>62</v>
      </c>
      <c r="C191" s="56" t="s">
        <v>223</v>
      </c>
      <c r="D191" s="62">
        <v>84.878</v>
      </c>
      <c r="E191" s="60"/>
      <c r="F191" s="40">
        <v>3.5858515501022339</v>
      </c>
      <c r="G191" s="40">
        <v>22.850999999999999</v>
      </c>
      <c r="H191" s="40">
        <v>162.09299999999999</v>
      </c>
      <c r="I191" s="40">
        <v>2.4089999999999998</v>
      </c>
      <c r="J191" s="40">
        <v>7.6529999999999996</v>
      </c>
      <c r="K191" s="40">
        <v>509.48</v>
      </c>
      <c r="L191" s="40">
        <v>28.181000000000001</v>
      </c>
      <c r="M191" s="40">
        <v>1384.7560000000001</v>
      </c>
      <c r="N191" s="40">
        <v>620.65599999999995</v>
      </c>
      <c r="O191" s="40">
        <v>4237.5990000000002</v>
      </c>
      <c r="P191" s="40">
        <v>85.296999999999997</v>
      </c>
      <c r="Q191" s="40">
        <v>23.69</v>
      </c>
      <c r="R191" s="40">
        <v>17.268000000000001</v>
      </c>
      <c r="S191" s="40">
        <v>19.324000000000002</v>
      </c>
      <c r="T191" s="40">
        <v>119.742</v>
      </c>
      <c r="U191" s="40">
        <v>122.134</v>
      </c>
      <c r="V191" s="40">
        <v>66.456000000000003</v>
      </c>
      <c r="W191" s="40">
        <v>79.929000000000002</v>
      </c>
      <c r="X191" s="40">
        <v>41.837000000000003</v>
      </c>
      <c r="Y191" s="40">
        <v>16.565000000000001</v>
      </c>
      <c r="Z191" s="40">
        <v>1.867</v>
      </c>
      <c r="AA191" s="40">
        <v>10.919</v>
      </c>
      <c r="AB191" s="40">
        <v>4.1360000000000001</v>
      </c>
      <c r="AD191" s="38">
        <f t="shared" si="30"/>
        <v>7.8678406999999995</v>
      </c>
      <c r="AE191" s="38">
        <f t="shared" si="31"/>
        <v>27.208094700000004</v>
      </c>
      <c r="AF191" s="38">
        <f t="shared" si="32"/>
        <v>0.24023359999999996</v>
      </c>
      <c r="AG191" s="27">
        <f t="shared" si="33"/>
        <v>0.43178400000000006</v>
      </c>
      <c r="AH191" s="38">
        <f t="shared" si="34"/>
        <v>2.6672364000000002</v>
      </c>
      <c r="AI191" s="38">
        <f t="shared" si="35"/>
        <v>0.81625919999999996</v>
      </c>
      <c r="AJ191" s="38">
        <f t="shared" si="36"/>
        <v>3.8163990000000005</v>
      </c>
      <c r="AK191" s="38">
        <f t="shared" si="37"/>
        <v>6.1737599999999997E-2</v>
      </c>
      <c r="AL191" s="38">
        <f t="shared" si="38"/>
        <v>82.253163000000001</v>
      </c>
      <c r="AM191" s="38">
        <f t="shared" si="39"/>
        <v>55.364549600000011</v>
      </c>
      <c r="AN191" s="38">
        <f t="shared" si="40"/>
        <v>56.512777599999993</v>
      </c>
      <c r="AO191" s="38">
        <f t="shared" si="41"/>
        <v>299.79404499999998</v>
      </c>
      <c r="AP191" s="38">
        <f t="shared" si="42"/>
        <v>180.40471600000001</v>
      </c>
      <c r="AQ191" s="38">
        <f t="shared" si="43"/>
        <v>123.72956640000001</v>
      </c>
      <c r="AR191" s="38">
        <f t="shared" si="44"/>
        <v>51.605944000000001</v>
      </c>
      <c r="AS191" s="40">
        <v>3.5858515501022339</v>
      </c>
    </row>
    <row r="192" spans="1:45" s="38" customFormat="1" x14ac:dyDescent="0.2">
      <c r="A192" s="38" t="s">
        <v>169</v>
      </c>
      <c r="B192" s="39">
        <v>63</v>
      </c>
      <c r="C192" s="56" t="s">
        <v>223</v>
      </c>
      <c r="D192" s="62">
        <v>86.247</v>
      </c>
      <c r="E192" s="60"/>
      <c r="F192" s="40">
        <v>3.5816259384155273</v>
      </c>
      <c r="G192" s="40">
        <v>21.785</v>
      </c>
      <c r="H192" s="40">
        <v>159.71600000000001</v>
      </c>
      <c r="I192" s="40">
        <v>2.85</v>
      </c>
      <c r="J192" s="40">
        <v>6.9649999999999999</v>
      </c>
      <c r="K192" s="40">
        <v>517.58799999999997</v>
      </c>
      <c r="L192" s="40">
        <v>24.652000000000001</v>
      </c>
      <c r="M192" s="40">
        <v>1386.759</v>
      </c>
      <c r="N192" s="40">
        <v>611.81100000000004</v>
      </c>
      <c r="O192" s="40">
        <v>4309.902</v>
      </c>
      <c r="P192" s="40">
        <v>80.540999999999997</v>
      </c>
      <c r="Q192" s="40">
        <v>24.370999999999999</v>
      </c>
      <c r="R192" s="40">
        <v>16.635000000000002</v>
      </c>
      <c r="S192" s="40">
        <v>18.82</v>
      </c>
      <c r="T192" s="40">
        <v>131.13</v>
      </c>
      <c r="U192" s="40">
        <v>146.94399999999999</v>
      </c>
      <c r="V192" s="40">
        <v>75.853999999999999</v>
      </c>
      <c r="W192" s="40">
        <v>91.31</v>
      </c>
      <c r="X192" s="40">
        <v>52.844000000000001</v>
      </c>
      <c r="Y192" s="40">
        <v>18.175000000000001</v>
      </c>
      <c r="Z192" s="40">
        <v>1.94</v>
      </c>
      <c r="AA192" s="40">
        <v>14.255000000000001</v>
      </c>
      <c r="AB192" s="40">
        <v>4.8369999999999997</v>
      </c>
      <c r="AD192" s="38">
        <f t="shared" si="30"/>
        <v>7.4460245000000009</v>
      </c>
      <c r="AE192" s="38">
        <f t="shared" si="31"/>
        <v>26.904076400000001</v>
      </c>
      <c r="AF192" s="38">
        <f t="shared" si="32"/>
        <v>0.29774</v>
      </c>
      <c r="AG192" s="27">
        <f t="shared" si="33"/>
        <v>0.4382704</v>
      </c>
      <c r="AH192" s="38">
        <f t="shared" si="34"/>
        <v>2.6710421000000002</v>
      </c>
      <c r="AI192" s="38">
        <f t="shared" si="35"/>
        <v>0.81006770000000006</v>
      </c>
      <c r="AJ192" s="38">
        <f t="shared" si="36"/>
        <v>3.8887020000000003</v>
      </c>
      <c r="AK192" s="38">
        <f t="shared" si="37"/>
        <v>5.79328E-2</v>
      </c>
      <c r="AL192" s="38">
        <f t="shared" si="38"/>
        <v>86.395481699999976</v>
      </c>
      <c r="AM192" s="38">
        <f t="shared" si="39"/>
        <v>51.615797000000008</v>
      </c>
      <c r="AN192" s="38">
        <f t="shared" si="40"/>
        <v>55.453167999999991</v>
      </c>
      <c r="AO192" s="38">
        <f t="shared" si="41"/>
        <v>324.81917499999997</v>
      </c>
      <c r="AP192" s="38">
        <f t="shared" si="42"/>
        <v>199.60765600000002</v>
      </c>
      <c r="AQ192" s="38">
        <f t="shared" si="43"/>
        <v>134.21829600000001</v>
      </c>
      <c r="AR192" s="38">
        <f t="shared" si="44"/>
        <v>54.145879999999998</v>
      </c>
      <c r="AS192" s="40">
        <v>3.5816259384155273</v>
      </c>
    </row>
    <row r="193" spans="1:45" s="38" customFormat="1" x14ac:dyDescent="0.2">
      <c r="A193" s="38" t="s">
        <v>169</v>
      </c>
      <c r="B193" s="39">
        <v>64</v>
      </c>
      <c r="C193" s="56" t="s">
        <v>223</v>
      </c>
      <c r="D193" s="62">
        <v>87.616</v>
      </c>
      <c r="E193" s="60"/>
      <c r="F193" s="40">
        <v>3.6566452980041504</v>
      </c>
      <c r="G193" s="40">
        <v>22.896000000000001</v>
      </c>
      <c r="H193" s="40">
        <v>162.86500000000001</v>
      </c>
      <c r="I193" s="40">
        <v>2.7349999999999999</v>
      </c>
      <c r="J193" s="40">
        <v>7.8579999999999997</v>
      </c>
      <c r="K193" s="40">
        <v>510.887</v>
      </c>
      <c r="L193" s="40">
        <v>26.78</v>
      </c>
      <c r="M193" s="40">
        <v>1397.5650000000001</v>
      </c>
      <c r="N193" s="40">
        <v>636.42700000000002</v>
      </c>
      <c r="O193" s="40">
        <v>4328.9669999999996</v>
      </c>
      <c r="P193" s="40">
        <v>95.971999999999994</v>
      </c>
      <c r="Q193" s="40">
        <v>26.376999999999999</v>
      </c>
      <c r="R193" s="40">
        <v>17.312999999999999</v>
      </c>
      <c r="S193" s="40">
        <v>19.571999999999999</v>
      </c>
      <c r="T193" s="40">
        <v>120.42700000000001</v>
      </c>
      <c r="U193" s="40">
        <v>149.358</v>
      </c>
      <c r="V193" s="40">
        <v>79.635999999999996</v>
      </c>
      <c r="W193" s="40">
        <v>94.447000000000003</v>
      </c>
      <c r="X193" s="40">
        <v>56.052</v>
      </c>
      <c r="Y193" s="40">
        <v>17.762</v>
      </c>
      <c r="Z193" s="40">
        <v>1.8779999999999999</v>
      </c>
      <c r="AA193" s="40">
        <v>13.74</v>
      </c>
      <c r="AB193" s="40">
        <v>3.9630000000000001</v>
      </c>
      <c r="AD193" s="38">
        <f t="shared" si="30"/>
        <v>7.8856472000000002</v>
      </c>
      <c r="AE193" s="38">
        <f t="shared" si="31"/>
        <v>27.306833500000003</v>
      </c>
      <c r="AF193" s="38">
        <f t="shared" si="32"/>
        <v>0.282744</v>
      </c>
      <c r="AG193" s="27">
        <f t="shared" si="33"/>
        <v>0.43290960000000001</v>
      </c>
      <c r="AH193" s="38">
        <f t="shared" si="34"/>
        <v>2.6915735000000001</v>
      </c>
      <c r="AI193" s="38">
        <f t="shared" si="35"/>
        <v>0.82729889999999995</v>
      </c>
      <c r="AJ193" s="38">
        <f t="shared" si="36"/>
        <v>3.9077669999999998</v>
      </c>
      <c r="AK193" s="38">
        <f t="shared" si="37"/>
        <v>7.0277599999999996E-2</v>
      </c>
      <c r="AL193" s="38">
        <f t="shared" si="38"/>
        <v>98.597377899999998</v>
      </c>
      <c r="AM193" s="38">
        <f t="shared" si="39"/>
        <v>55.631048599999993</v>
      </c>
      <c r="AN193" s="38">
        <f t="shared" si="40"/>
        <v>57.034172799999993</v>
      </c>
      <c r="AO193" s="38">
        <f t="shared" si="41"/>
        <v>301.29933249999999</v>
      </c>
      <c r="AP193" s="38">
        <f t="shared" si="42"/>
        <v>201.47609199999999</v>
      </c>
      <c r="AQ193" s="38">
        <f t="shared" si="43"/>
        <v>137.10935520000001</v>
      </c>
      <c r="AR193" s="38">
        <f t="shared" si="44"/>
        <v>53.494331199999998</v>
      </c>
      <c r="AS193" s="40">
        <v>3.6566452980041504</v>
      </c>
    </row>
    <row r="194" spans="1:45" s="38" customFormat="1" x14ac:dyDescent="0.2">
      <c r="A194" s="38" t="s">
        <v>169</v>
      </c>
      <c r="B194" s="39">
        <v>65</v>
      </c>
      <c r="C194" s="56" t="s">
        <v>223</v>
      </c>
      <c r="D194" s="62">
        <v>88.984999999999999</v>
      </c>
      <c r="E194" s="60"/>
      <c r="F194" s="40">
        <v>3.1200467348098755</v>
      </c>
      <c r="G194" s="40">
        <v>20.218</v>
      </c>
      <c r="H194" s="40">
        <v>159.07499999999999</v>
      </c>
      <c r="I194" s="40">
        <v>2.7330000000000001</v>
      </c>
      <c r="J194" s="40">
        <v>6.3529999999999998</v>
      </c>
      <c r="K194" s="40">
        <v>495.55500000000001</v>
      </c>
      <c r="L194" s="40">
        <v>24.861000000000001</v>
      </c>
      <c r="M194" s="40">
        <v>1309.5450000000001</v>
      </c>
      <c r="N194" s="40">
        <v>548.41399999999999</v>
      </c>
      <c r="O194" s="40">
        <v>3950.971</v>
      </c>
      <c r="P194" s="40">
        <v>77.037000000000006</v>
      </c>
      <c r="Q194" s="40">
        <v>23.332000000000001</v>
      </c>
      <c r="R194" s="40">
        <v>16.329000000000001</v>
      </c>
      <c r="S194" s="40">
        <v>16.04</v>
      </c>
      <c r="T194" s="40">
        <v>80.66</v>
      </c>
      <c r="U194" s="40">
        <v>153.13300000000001</v>
      </c>
      <c r="V194" s="40">
        <v>70.802000000000007</v>
      </c>
      <c r="W194" s="40">
        <v>81.813000000000002</v>
      </c>
      <c r="X194" s="40">
        <v>49.750999999999998</v>
      </c>
      <c r="Y194" s="40">
        <v>14.725</v>
      </c>
      <c r="Z194" s="40">
        <v>1.5569999999999999</v>
      </c>
      <c r="AA194" s="40">
        <v>10.489000000000001</v>
      </c>
      <c r="AB194" s="40">
        <v>4.1269999999999998</v>
      </c>
      <c r="AD194" s="38">
        <f t="shared" si="30"/>
        <v>6.8259625999999995</v>
      </c>
      <c r="AE194" s="38">
        <f t="shared" si="31"/>
        <v>26.822092500000004</v>
      </c>
      <c r="AF194" s="38">
        <f t="shared" si="32"/>
        <v>0.28248319999999993</v>
      </c>
      <c r="AG194" s="27">
        <f t="shared" si="33"/>
        <v>0.42064400000000002</v>
      </c>
      <c r="AH194" s="38">
        <f t="shared" si="34"/>
        <v>2.5243355000000003</v>
      </c>
      <c r="AI194" s="38">
        <f t="shared" si="35"/>
        <v>0.76568979999999998</v>
      </c>
      <c r="AJ194" s="38">
        <f t="shared" si="36"/>
        <v>3.5297710000000002</v>
      </c>
      <c r="AK194" s="38">
        <f t="shared" si="37"/>
        <v>5.5129600000000008E-2</v>
      </c>
      <c r="AL194" s="38">
        <f t="shared" si="38"/>
        <v>80.075556400000011</v>
      </c>
      <c r="AM194" s="38">
        <f t="shared" si="39"/>
        <v>49.803603800000012</v>
      </c>
      <c r="AN194" s="38">
        <f t="shared" si="40"/>
        <v>49.608495999999988</v>
      </c>
      <c r="AO194" s="38">
        <f t="shared" si="41"/>
        <v>213.91134999999997</v>
      </c>
      <c r="AP194" s="38">
        <f t="shared" si="42"/>
        <v>204.397942</v>
      </c>
      <c r="AQ194" s="38">
        <f t="shared" si="43"/>
        <v>125.4658608</v>
      </c>
      <c r="AR194" s="38">
        <f t="shared" si="44"/>
        <v>48.703159999999997</v>
      </c>
      <c r="AS194" s="40">
        <v>3.1200467348098755</v>
      </c>
    </row>
    <row r="195" spans="1:45" s="38" customFormat="1" x14ac:dyDescent="0.2">
      <c r="A195" s="38" t="s">
        <v>169</v>
      </c>
      <c r="B195" s="39">
        <v>66</v>
      </c>
      <c r="C195" s="56" t="s">
        <v>223</v>
      </c>
      <c r="D195" s="62">
        <v>90.353999999999999</v>
      </c>
      <c r="E195" s="60"/>
      <c r="F195" s="40">
        <v>3.3987003564834595</v>
      </c>
      <c r="G195" s="40">
        <v>20.652999999999999</v>
      </c>
      <c r="H195" s="40">
        <v>171.80799999999999</v>
      </c>
      <c r="I195" s="40">
        <v>2.2999999999999998</v>
      </c>
      <c r="J195" s="40">
        <v>10.119</v>
      </c>
      <c r="K195" s="40">
        <v>480.553</v>
      </c>
      <c r="L195" s="40">
        <v>23.437000000000001</v>
      </c>
      <c r="M195" s="40">
        <v>1294.07</v>
      </c>
      <c r="N195" s="40">
        <v>645.84500000000003</v>
      </c>
      <c r="O195" s="40">
        <v>3747.4290000000001</v>
      </c>
      <c r="P195" s="40">
        <v>79.551000000000002</v>
      </c>
      <c r="Q195" s="40">
        <v>21.687999999999999</v>
      </c>
      <c r="R195" s="40">
        <v>14.612</v>
      </c>
      <c r="S195" s="40">
        <v>16.033000000000001</v>
      </c>
      <c r="T195" s="40">
        <v>86.525000000000006</v>
      </c>
      <c r="U195" s="40">
        <v>124.83</v>
      </c>
      <c r="V195" s="40">
        <v>59.548999999999999</v>
      </c>
      <c r="W195" s="40">
        <v>66.894999999999996</v>
      </c>
      <c r="X195" s="40">
        <v>37.106000000000002</v>
      </c>
      <c r="Y195" s="40">
        <v>14.061999999999999</v>
      </c>
      <c r="Z195" s="40">
        <v>1.4590000000000001</v>
      </c>
      <c r="AA195" s="40">
        <v>9.7970000000000006</v>
      </c>
      <c r="AB195" s="40">
        <v>3.2410000000000001</v>
      </c>
      <c r="AD195" s="38">
        <f t="shared" si="30"/>
        <v>6.9980921</v>
      </c>
      <c r="AE195" s="38">
        <f t="shared" si="31"/>
        <v>28.450643200000002</v>
      </c>
      <c r="AF195" s="38">
        <f t="shared" si="32"/>
        <v>0.22601999999999997</v>
      </c>
      <c r="AG195" s="27">
        <f t="shared" ref="AG195:AG202" si="45">0.0008*K195+0.0242</f>
        <v>0.40864240000000002</v>
      </c>
      <c r="AH195" s="38">
        <f t="shared" si="34"/>
        <v>2.4949330000000001</v>
      </c>
      <c r="AI195" s="38">
        <f t="shared" si="35"/>
        <v>0.83389150000000001</v>
      </c>
      <c r="AJ195" s="38">
        <f t="shared" si="36"/>
        <v>3.3262290000000005</v>
      </c>
      <c r="AK195" s="38">
        <f t="shared" si="37"/>
        <v>5.7140800000000012E-2</v>
      </c>
      <c r="AL195" s="38">
        <f t="shared" si="38"/>
        <v>70.075597599999981</v>
      </c>
      <c r="AM195" s="38">
        <f t="shared" si="39"/>
        <v>39.635186400000002</v>
      </c>
      <c r="AN195" s="38">
        <f t="shared" si="40"/>
        <v>49.5937792</v>
      </c>
      <c r="AO195" s="38">
        <f t="shared" si="41"/>
        <v>226.7996875</v>
      </c>
      <c r="AP195" s="38">
        <f t="shared" si="42"/>
        <v>182.49142000000001</v>
      </c>
      <c r="AQ195" s="38">
        <f t="shared" ref="AQ195:AQ202" si="46">0.9216*W195+50.067</f>
        <v>111.717432</v>
      </c>
      <c r="AR195" s="38">
        <f t="shared" si="44"/>
        <v>47.657211199999992</v>
      </c>
      <c r="AS195" s="40">
        <v>3.3987003564834595</v>
      </c>
    </row>
    <row r="196" spans="1:45" s="38" customFormat="1" x14ac:dyDescent="0.2">
      <c r="A196" s="38" t="s">
        <v>169</v>
      </c>
      <c r="B196" s="39">
        <v>67</v>
      </c>
      <c r="C196" s="56" t="s">
        <v>223</v>
      </c>
      <c r="D196" s="62">
        <v>91.722999999999999</v>
      </c>
      <c r="E196" s="60"/>
      <c r="F196" s="40">
        <v>3.5157181024551392</v>
      </c>
      <c r="G196" s="40">
        <v>21.963000000000001</v>
      </c>
      <c r="H196" s="40">
        <v>162.709</v>
      </c>
      <c r="I196" s="40">
        <v>3.44</v>
      </c>
      <c r="J196" s="40">
        <v>7.9740000000000002</v>
      </c>
      <c r="K196" s="40">
        <v>490.26400000000001</v>
      </c>
      <c r="L196" s="40">
        <v>23.43</v>
      </c>
      <c r="M196" s="40">
        <v>1345.0119999999999</v>
      </c>
      <c r="N196" s="40">
        <v>644.19899999999996</v>
      </c>
      <c r="O196" s="40">
        <v>4045.7</v>
      </c>
      <c r="P196" s="40">
        <v>84.278999999999996</v>
      </c>
      <c r="Q196" s="40">
        <v>23.884</v>
      </c>
      <c r="R196" s="40">
        <v>16.986999999999998</v>
      </c>
      <c r="S196" s="40">
        <v>18.449000000000002</v>
      </c>
      <c r="T196" s="40">
        <v>102.544</v>
      </c>
      <c r="U196" s="40">
        <v>159.904</v>
      </c>
      <c r="V196" s="40">
        <v>76.180000000000007</v>
      </c>
      <c r="W196" s="40">
        <v>87.962000000000003</v>
      </c>
      <c r="X196" s="40">
        <v>51.664999999999999</v>
      </c>
      <c r="Y196" s="40">
        <v>17.202000000000002</v>
      </c>
      <c r="Z196" s="40">
        <v>1.804</v>
      </c>
      <c r="AA196" s="40">
        <v>10.957000000000001</v>
      </c>
      <c r="AB196" s="40">
        <v>3.8170000000000002</v>
      </c>
      <c r="AD196" s="38">
        <f t="shared" ref="AD196:AD202" si="47">0.3957*G196-1.1743</f>
        <v>7.5164591000000014</v>
      </c>
      <c r="AE196" s="38">
        <f t="shared" ref="AE196:AE202" si="48">0.1279*H196+6.4764</f>
        <v>27.286881100000002</v>
      </c>
      <c r="AF196" s="38">
        <f t="shared" ref="AF196:AF202" si="49">0.1304*I196-0.0739</f>
        <v>0.37467600000000001</v>
      </c>
      <c r="AG196" s="27">
        <f t="shared" si="45"/>
        <v>0.41641120000000004</v>
      </c>
      <c r="AH196" s="38">
        <f t="shared" ref="AH196:AH202" si="50">0.0019*M196+0.0362</f>
        <v>2.5917227999999999</v>
      </c>
      <c r="AI196" s="38">
        <f t="shared" ref="AI196:AI202" si="51">0.0007*N196+0.3818</f>
        <v>0.83273929999999996</v>
      </c>
      <c r="AJ196" s="38">
        <f t="shared" ref="AJ196:AJ202" si="52">0.001*O196-0.4212</f>
        <v>3.6245000000000003</v>
      </c>
      <c r="AK196" s="38">
        <f t="shared" ref="AK196:AK202" si="53">0.0008*P196-0.0065</f>
        <v>6.0923200000000004E-2</v>
      </c>
      <c r="AL196" s="38">
        <f t="shared" ref="AL196:AL202" si="54">6.0827*Q196-61.846</f>
        <v>83.433206799999994</v>
      </c>
      <c r="AM196" s="38">
        <f t="shared" ref="AM196:AM202" si="55">5.9222*R196-46.9</f>
        <v>53.7004114</v>
      </c>
      <c r="AN196" s="38">
        <f t="shared" ref="AN196:AN202" si="56">2.1024*S196+15.886</f>
        <v>54.673177600000002</v>
      </c>
      <c r="AO196" s="38">
        <f t="shared" ref="AO196:AO202" si="57">2.1975*T196+36.661</f>
        <v>262.00144</v>
      </c>
      <c r="AP196" s="38">
        <f t="shared" ref="AP196:AP202" si="58">0.774*U196+85.873</f>
        <v>209.63869600000001</v>
      </c>
      <c r="AQ196" s="38">
        <f t="shared" si="46"/>
        <v>131.13277919999999</v>
      </c>
      <c r="AR196" s="38">
        <f t="shared" ref="AR196:AR202" si="59">1.5776*Y196+25.473</f>
        <v>52.610875199999995</v>
      </c>
      <c r="AS196" s="40">
        <v>3.5157181024551392</v>
      </c>
    </row>
    <row r="197" spans="1:45" s="38" customFormat="1" x14ac:dyDescent="0.2">
      <c r="A197" s="38" t="s">
        <v>169</v>
      </c>
      <c r="B197" s="39">
        <v>68</v>
      </c>
      <c r="C197" s="56" t="s">
        <v>223</v>
      </c>
      <c r="D197" s="62">
        <v>93.091999999999999</v>
      </c>
      <c r="E197" s="60"/>
      <c r="F197" s="40">
        <v>3.4961016178131104</v>
      </c>
      <c r="G197" s="40">
        <v>22.672999999999998</v>
      </c>
      <c r="H197" s="40">
        <v>164.023</v>
      </c>
      <c r="I197" s="40">
        <v>2.6160000000000001</v>
      </c>
      <c r="J197" s="40">
        <v>7.117</v>
      </c>
      <c r="K197" s="40">
        <v>498.37700000000001</v>
      </c>
      <c r="L197" s="40">
        <v>22.117000000000001</v>
      </c>
      <c r="M197" s="40">
        <v>1367.19</v>
      </c>
      <c r="N197" s="40">
        <v>621.59</v>
      </c>
      <c r="O197" s="40">
        <v>4105.9520000000002</v>
      </c>
      <c r="P197" s="40">
        <v>92.227000000000004</v>
      </c>
      <c r="Q197" s="40">
        <v>24.344999999999999</v>
      </c>
      <c r="R197" s="40">
        <v>16.157</v>
      </c>
      <c r="S197" s="40">
        <v>16.82</v>
      </c>
      <c r="T197" s="40">
        <v>100.452</v>
      </c>
      <c r="U197" s="40">
        <v>127.03100000000001</v>
      </c>
      <c r="V197" s="40">
        <v>64.174000000000007</v>
      </c>
      <c r="W197" s="40">
        <v>76.489000000000004</v>
      </c>
      <c r="X197" s="40">
        <v>41.432000000000002</v>
      </c>
      <c r="Y197" s="40">
        <v>15.833</v>
      </c>
      <c r="Z197" s="40">
        <v>1.6519999999999999</v>
      </c>
      <c r="AA197" s="40">
        <v>10.025</v>
      </c>
      <c r="AB197" s="40">
        <v>3.7269999999999999</v>
      </c>
      <c r="AD197" s="38">
        <f t="shared" si="47"/>
        <v>7.797406099999999</v>
      </c>
      <c r="AE197" s="38">
        <f t="shared" si="48"/>
        <v>27.454941699999999</v>
      </c>
      <c r="AF197" s="38">
        <f t="shared" si="49"/>
        <v>0.26722639999999998</v>
      </c>
      <c r="AG197" s="27">
        <f t="shared" si="45"/>
        <v>0.42290160000000004</v>
      </c>
      <c r="AH197" s="38">
        <f t="shared" si="50"/>
        <v>2.633861</v>
      </c>
      <c r="AI197" s="38">
        <f t="shared" si="51"/>
        <v>0.816913</v>
      </c>
      <c r="AJ197" s="38">
        <f t="shared" si="52"/>
        <v>3.6847520000000005</v>
      </c>
      <c r="AK197" s="38">
        <f t="shared" si="53"/>
        <v>6.7281599999999997E-2</v>
      </c>
      <c r="AL197" s="38">
        <f t="shared" si="54"/>
        <v>86.237331499999982</v>
      </c>
      <c r="AM197" s="38">
        <f t="shared" si="55"/>
        <v>48.784985400000004</v>
      </c>
      <c r="AN197" s="38">
        <f t="shared" si="56"/>
        <v>51.248367999999999</v>
      </c>
      <c r="AO197" s="38">
        <f t="shared" si="57"/>
        <v>257.40427</v>
      </c>
      <c r="AP197" s="38">
        <f t="shared" si="58"/>
        <v>184.19499400000001</v>
      </c>
      <c r="AQ197" s="38">
        <f t="shared" si="46"/>
        <v>120.55926239999999</v>
      </c>
      <c r="AR197" s="38">
        <f t="shared" si="59"/>
        <v>50.451140799999997</v>
      </c>
      <c r="AS197" s="40">
        <v>3.4961016178131104</v>
      </c>
    </row>
    <row r="198" spans="1:45" s="38" customFormat="1" x14ac:dyDescent="0.2">
      <c r="A198" s="38" t="s">
        <v>169</v>
      </c>
      <c r="B198" s="39">
        <v>69</v>
      </c>
      <c r="C198" s="56" t="s">
        <v>223</v>
      </c>
      <c r="D198" s="62">
        <v>94.460999999999999</v>
      </c>
      <c r="E198" s="60"/>
      <c r="F198" s="40">
        <v>3.5318527221679687</v>
      </c>
      <c r="G198" s="40">
        <v>22.562000000000001</v>
      </c>
      <c r="H198" s="40">
        <v>160.33799999999999</v>
      </c>
      <c r="I198" s="40">
        <v>2.6480000000000001</v>
      </c>
      <c r="J198" s="40">
        <v>6.7229999999999999</v>
      </c>
      <c r="K198" s="40">
        <v>504.79300000000001</v>
      </c>
      <c r="L198" s="40">
        <v>24.552</v>
      </c>
      <c r="M198" s="40">
        <v>1380.15</v>
      </c>
      <c r="N198" s="40">
        <v>617.65300000000002</v>
      </c>
      <c r="O198" s="40">
        <v>4247.3410000000003</v>
      </c>
      <c r="P198" s="40">
        <v>95.028999999999996</v>
      </c>
      <c r="Q198" s="40">
        <v>24.824000000000002</v>
      </c>
      <c r="R198" s="40">
        <v>16.808</v>
      </c>
      <c r="S198" s="40">
        <v>18.54</v>
      </c>
      <c r="T198" s="40">
        <v>109.774</v>
      </c>
      <c r="U198" s="40">
        <v>132.99700000000001</v>
      </c>
      <c r="V198" s="40">
        <v>67.927999999999997</v>
      </c>
      <c r="W198" s="40">
        <v>84.207999999999998</v>
      </c>
      <c r="X198" s="40">
        <v>46.712000000000003</v>
      </c>
      <c r="Y198" s="40">
        <v>17.006</v>
      </c>
      <c r="Z198" s="40">
        <v>1.8109999999999999</v>
      </c>
      <c r="AA198" s="40">
        <v>11.766999999999999</v>
      </c>
      <c r="AB198" s="40">
        <v>4.0270000000000001</v>
      </c>
      <c r="AD198" s="38">
        <f t="shared" si="47"/>
        <v>7.7534834000000012</v>
      </c>
      <c r="AE198" s="38">
        <f t="shared" si="48"/>
        <v>26.9836302</v>
      </c>
      <c r="AF198" s="38">
        <f t="shared" si="49"/>
        <v>0.27139919999999995</v>
      </c>
      <c r="AG198" s="27">
        <f t="shared" si="45"/>
        <v>0.42803440000000004</v>
      </c>
      <c r="AH198" s="38">
        <f t="shared" si="50"/>
        <v>2.6584850000000002</v>
      </c>
      <c r="AI198" s="38">
        <f t="shared" si="51"/>
        <v>0.81415709999999997</v>
      </c>
      <c r="AJ198" s="38">
        <f t="shared" si="52"/>
        <v>3.8261410000000007</v>
      </c>
      <c r="AK198" s="38">
        <f t="shared" si="53"/>
        <v>6.9523199999999993E-2</v>
      </c>
      <c r="AL198" s="38">
        <f t="shared" si="54"/>
        <v>89.150944800000019</v>
      </c>
      <c r="AM198" s="38">
        <f t="shared" si="55"/>
        <v>52.640337600000002</v>
      </c>
      <c r="AN198" s="38">
        <f t="shared" si="56"/>
        <v>54.864495999999988</v>
      </c>
      <c r="AO198" s="38">
        <f t="shared" si="57"/>
        <v>277.889365</v>
      </c>
      <c r="AP198" s="38">
        <f t="shared" si="58"/>
        <v>188.81267800000001</v>
      </c>
      <c r="AQ198" s="38">
        <f t="shared" si="46"/>
        <v>127.67309280000001</v>
      </c>
      <c r="AR198" s="38">
        <f t="shared" si="59"/>
        <v>52.301665599999993</v>
      </c>
      <c r="AS198" s="40">
        <v>3.5318527221679687</v>
      </c>
    </row>
    <row r="199" spans="1:45" s="38" customFormat="1" x14ac:dyDescent="0.2">
      <c r="A199" s="38" t="s">
        <v>169</v>
      </c>
      <c r="B199" s="39">
        <v>70</v>
      </c>
      <c r="C199" s="56" t="s">
        <v>223</v>
      </c>
      <c r="D199" s="62">
        <v>95.83</v>
      </c>
      <c r="E199" s="60"/>
      <c r="F199" s="40">
        <v>3.4558758735656738</v>
      </c>
      <c r="G199" s="40">
        <v>21.834</v>
      </c>
      <c r="H199" s="40">
        <v>161.27600000000001</v>
      </c>
      <c r="I199" s="40">
        <v>2.7360000000000002</v>
      </c>
      <c r="J199" s="40">
        <v>7.6849999999999996</v>
      </c>
      <c r="K199" s="40">
        <v>500.62099999999998</v>
      </c>
      <c r="L199" s="40">
        <v>24.943999999999999</v>
      </c>
      <c r="M199" s="40">
        <v>1388.3389999999999</v>
      </c>
      <c r="N199" s="40">
        <v>623.30899999999997</v>
      </c>
      <c r="O199" s="40">
        <v>4197.2740000000003</v>
      </c>
      <c r="P199" s="40">
        <v>103.84099999999999</v>
      </c>
      <c r="Q199" s="40">
        <v>24.422999999999998</v>
      </c>
      <c r="R199" s="40">
        <v>18.021999999999998</v>
      </c>
      <c r="S199" s="40">
        <v>17.686</v>
      </c>
      <c r="T199" s="40">
        <v>102.96299999999999</v>
      </c>
      <c r="U199" s="40">
        <v>116.717</v>
      </c>
      <c r="V199" s="40">
        <v>65.613</v>
      </c>
      <c r="W199" s="40">
        <v>80.033000000000001</v>
      </c>
      <c r="X199" s="40">
        <v>41.091999999999999</v>
      </c>
      <c r="Y199" s="40">
        <v>16.504999999999999</v>
      </c>
      <c r="Z199" s="40">
        <v>1.9119999999999999</v>
      </c>
      <c r="AA199" s="40">
        <v>10.542999999999999</v>
      </c>
      <c r="AB199" s="40">
        <v>3.8029999999999999</v>
      </c>
      <c r="AD199" s="38">
        <f t="shared" si="47"/>
        <v>7.4654137999999994</v>
      </c>
      <c r="AE199" s="38">
        <f t="shared" si="48"/>
        <v>27.103600400000005</v>
      </c>
      <c r="AF199" s="38">
        <f t="shared" si="49"/>
        <v>0.28287439999999997</v>
      </c>
      <c r="AG199" s="27">
        <f t="shared" si="45"/>
        <v>0.42469679999999999</v>
      </c>
      <c r="AH199" s="38">
        <f t="shared" si="50"/>
        <v>2.6740440999999997</v>
      </c>
      <c r="AI199" s="38">
        <f t="shared" si="51"/>
        <v>0.81811630000000002</v>
      </c>
      <c r="AJ199" s="38">
        <f t="shared" si="52"/>
        <v>3.7760740000000004</v>
      </c>
      <c r="AK199" s="38">
        <f t="shared" si="53"/>
        <v>7.6572799999999996E-2</v>
      </c>
      <c r="AL199" s="38">
        <f t="shared" si="54"/>
        <v>86.711782099999994</v>
      </c>
      <c r="AM199" s="38">
        <f t="shared" si="55"/>
        <v>59.829888399999994</v>
      </c>
      <c r="AN199" s="38">
        <f t="shared" si="56"/>
        <v>53.069046399999991</v>
      </c>
      <c r="AO199" s="38">
        <f t="shared" si="57"/>
        <v>262.92219249999994</v>
      </c>
      <c r="AP199" s="38">
        <f t="shared" si="58"/>
        <v>176.21195800000001</v>
      </c>
      <c r="AQ199" s="38">
        <f t="shared" si="46"/>
        <v>123.82541280000001</v>
      </c>
      <c r="AR199" s="38">
        <f t="shared" si="59"/>
        <v>51.511287999999993</v>
      </c>
      <c r="AS199" s="40">
        <v>3.4558758735656738</v>
      </c>
    </row>
    <row r="200" spans="1:45" s="38" customFormat="1" x14ac:dyDescent="0.2">
      <c r="A200" s="38" t="s">
        <v>169</v>
      </c>
      <c r="B200" s="39">
        <v>71</v>
      </c>
      <c r="C200" s="56" t="s">
        <v>223</v>
      </c>
      <c r="D200" s="62">
        <v>97.198999999999998</v>
      </c>
      <c r="E200" s="60"/>
      <c r="F200" s="40">
        <v>2.8511676788330078</v>
      </c>
      <c r="G200" s="40">
        <v>21.882999999999999</v>
      </c>
      <c r="H200" s="40">
        <v>161.655</v>
      </c>
      <c r="I200" s="40">
        <v>2.4729999999999999</v>
      </c>
      <c r="J200" s="40">
        <v>5.3620000000000001</v>
      </c>
      <c r="K200" s="40">
        <v>505.39600000000002</v>
      </c>
      <c r="L200" s="40">
        <v>23.388999999999999</v>
      </c>
      <c r="M200" s="40">
        <v>1422.0250000000001</v>
      </c>
      <c r="N200" s="40">
        <v>518.31899999999996</v>
      </c>
      <c r="O200" s="40">
        <v>4027.5279999999998</v>
      </c>
      <c r="P200" s="40">
        <v>73.349999999999994</v>
      </c>
      <c r="Q200" s="40">
        <v>23.385999999999999</v>
      </c>
      <c r="R200" s="40">
        <v>16.757999999999999</v>
      </c>
      <c r="S200" s="40">
        <v>16.143000000000001</v>
      </c>
      <c r="T200" s="40">
        <v>76.405000000000001</v>
      </c>
      <c r="U200" s="40">
        <v>129.285</v>
      </c>
      <c r="V200" s="40">
        <v>67.144999999999996</v>
      </c>
      <c r="W200" s="40">
        <v>87.77</v>
      </c>
      <c r="X200" s="40">
        <v>46.466999999999999</v>
      </c>
      <c r="Y200" s="40">
        <v>15.066000000000001</v>
      </c>
      <c r="Z200" s="40">
        <v>1.587</v>
      </c>
      <c r="AA200" s="40">
        <v>13.476000000000001</v>
      </c>
      <c r="AB200" s="40">
        <v>3.6619999999999999</v>
      </c>
      <c r="AD200" s="38">
        <f t="shared" si="47"/>
        <v>7.4848030999999997</v>
      </c>
      <c r="AE200" s="38">
        <f t="shared" si="48"/>
        <v>27.152074500000005</v>
      </c>
      <c r="AF200" s="38">
        <f t="shared" si="49"/>
        <v>0.24857919999999997</v>
      </c>
      <c r="AG200" s="27">
        <f t="shared" si="45"/>
        <v>0.42851680000000003</v>
      </c>
      <c r="AH200" s="38">
        <f t="shared" si="50"/>
        <v>2.7380475</v>
      </c>
      <c r="AI200" s="38">
        <f t="shared" si="51"/>
        <v>0.74462329999999999</v>
      </c>
      <c r="AJ200" s="38">
        <f t="shared" si="52"/>
        <v>3.6063280000000004</v>
      </c>
      <c r="AK200" s="38">
        <f t="shared" si="53"/>
        <v>5.2179999999999997E-2</v>
      </c>
      <c r="AL200" s="38">
        <f t="shared" si="54"/>
        <v>80.404022199999986</v>
      </c>
      <c r="AM200" s="38">
        <f t="shared" si="55"/>
        <v>52.344227600000004</v>
      </c>
      <c r="AN200" s="38">
        <f t="shared" si="56"/>
        <v>49.825043199999996</v>
      </c>
      <c r="AO200" s="38">
        <f t="shared" si="57"/>
        <v>204.56098749999998</v>
      </c>
      <c r="AP200" s="38">
        <f t="shared" si="58"/>
        <v>185.93959000000001</v>
      </c>
      <c r="AQ200" s="38">
        <f t="shared" si="46"/>
        <v>130.95583199999999</v>
      </c>
      <c r="AR200" s="38">
        <f t="shared" si="59"/>
        <v>49.2411216</v>
      </c>
      <c r="AS200" s="40">
        <v>2.8511676788330078</v>
      </c>
    </row>
    <row r="201" spans="1:45" s="38" customFormat="1" x14ac:dyDescent="0.2">
      <c r="A201" s="38" t="s">
        <v>169</v>
      </c>
      <c r="B201" s="39">
        <v>72</v>
      </c>
      <c r="C201" s="56" t="s">
        <v>223</v>
      </c>
      <c r="D201" s="62">
        <v>98.567999999999998</v>
      </c>
      <c r="E201" s="60"/>
      <c r="F201" s="40">
        <v>2.4463438987731934</v>
      </c>
      <c r="G201" s="40">
        <v>22.763999999999999</v>
      </c>
      <c r="H201" s="40">
        <v>156.70099999999999</v>
      </c>
      <c r="I201" s="40">
        <v>2.0379999999999998</v>
      </c>
      <c r="J201" s="40">
        <v>5.55</v>
      </c>
      <c r="K201" s="40">
        <v>531.19500000000005</v>
      </c>
      <c r="L201" s="40">
        <v>25.893999999999998</v>
      </c>
      <c r="M201" s="40">
        <v>1536.864</v>
      </c>
      <c r="N201" s="40">
        <v>516.31899999999996</v>
      </c>
      <c r="O201" s="40">
        <v>4449.2179999999998</v>
      </c>
      <c r="P201" s="40">
        <v>85.900999999999996</v>
      </c>
      <c r="Q201" s="40">
        <v>26.29</v>
      </c>
      <c r="R201" s="40">
        <v>16.975000000000001</v>
      </c>
      <c r="S201" s="40">
        <v>14.99</v>
      </c>
      <c r="T201" s="40">
        <v>77.793000000000006</v>
      </c>
      <c r="U201" s="40">
        <v>112.669</v>
      </c>
      <c r="V201" s="40">
        <v>68.150000000000006</v>
      </c>
      <c r="W201" s="40">
        <v>92.68</v>
      </c>
      <c r="X201" s="40">
        <v>43.63</v>
      </c>
      <c r="Y201" s="40">
        <v>15.521000000000001</v>
      </c>
      <c r="Z201" s="40">
        <v>1.601</v>
      </c>
      <c r="AA201" s="40">
        <v>12.581</v>
      </c>
      <c r="AB201" s="40">
        <v>4.5709999999999997</v>
      </c>
      <c r="AD201" s="38">
        <f t="shared" si="47"/>
        <v>7.8334148000000008</v>
      </c>
      <c r="AE201" s="38">
        <f t="shared" si="48"/>
        <v>26.518457900000001</v>
      </c>
      <c r="AF201" s="38">
        <f t="shared" si="49"/>
        <v>0.19185519999999998</v>
      </c>
      <c r="AG201" s="27">
        <f t="shared" si="45"/>
        <v>0.44915600000000006</v>
      </c>
      <c r="AH201" s="38">
        <f t="shared" si="50"/>
        <v>2.9562416000000002</v>
      </c>
      <c r="AI201" s="38">
        <f t="shared" si="51"/>
        <v>0.74322329999999992</v>
      </c>
      <c r="AJ201" s="38">
        <f t="shared" si="52"/>
        <v>4.0280180000000003</v>
      </c>
      <c r="AK201" s="38">
        <f t="shared" si="53"/>
        <v>6.22208E-2</v>
      </c>
      <c r="AL201" s="38">
        <f t="shared" si="54"/>
        <v>98.068183000000005</v>
      </c>
      <c r="AM201" s="38">
        <f t="shared" si="55"/>
        <v>53.629345000000008</v>
      </c>
      <c r="AN201" s="38">
        <f t="shared" si="56"/>
        <v>47.400976</v>
      </c>
      <c r="AO201" s="38">
        <f t="shared" si="57"/>
        <v>207.61111750000001</v>
      </c>
      <c r="AP201" s="38">
        <f t="shared" si="58"/>
        <v>173.07880599999999</v>
      </c>
      <c r="AQ201" s="38">
        <f t="shared" si="46"/>
        <v>135.48088799999999</v>
      </c>
      <c r="AR201" s="38">
        <f t="shared" si="59"/>
        <v>49.958929599999998</v>
      </c>
      <c r="AS201" s="40">
        <v>2.4463438987731934</v>
      </c>
    </row>
    <row r="202" spans="1:45" s="38" customFormat="1" x14ac:dyDescent="0.2">
      <c r="A202" s="38" t="s">
        <v>169</v>
      </c>
      <c r="B202" s="39">
        <v>73</v>
      </c>
      <c r="C202" s="56" t="s">
        <v>223</v>
      </c>
      <c r="D202" s="62">
        <v>99.936999999999998</v>
      </c>
      <c r="E202" s="60"/>
      <c r="F202" s="40">
        <v>3.2682268619537354</v>
      </c>
      <c r="G202" s="40">
        <v>22.739000000000001</v>
      </c>
      <c r="H202" s="40">
        <v>161.08199999999999</v>
      </c>
      <c r="I202" s="40">
        <v>2.7250000000000001</v>
      </c>
      <c r="J202" s="40">
        <v>6.7949999999999999</v>
      </c>
      <c r="K202" s="40">
        <v>523.48</v>
      </c>
      <c r="L202" s="40">
        <v>25.094000000000001</v>
      </c>
      <c r="M202" s="40">
        <v>1456.16</v>
      </c>
      <c r="N202" s="40">
        <v>625.37699999999995</v>
      </c>
      <c r="O202" s="40">
        <v>4445.4939999999997</v>
      </c>
      <c r="P202" s="40">
        <v>97.831000000000003</v>
      </c>
      <c r="Q202" s="40">
        <v>25.800999999999998</v>
      </c>
      <c r="R202" s="40">
        <v>16.707000000000001</v>
      </c>
      <c r="S202" s="40">
        <v>20.245999999999999</v>
      </c>
      <c r="T202" s="40">
        <v>100.295</v>
      </c>
      <c r="U202" s="40">
        <v>122.917</v>
      </c>
      <c r="V202" s="40">
        <v>71.539000000000001</v>
      </c>
      <c r="W202" s="40">
        <v>90.709000000000003</v>
      </c>
      <c r="X202" s="40">
        <v>46.347000000000001</v>
      </c>
      <c r="Y202" s="40">
        <v>18.09</v>
      </c>
      <c r="Z202" s="40">
        <v>1.9610000000000001</v>
      </c>
      <c r="AA202" s="40">
        <v>12.266</v>
      </c>
      <c r="AB202" s="40">
        <v>3.8050000000000002</v>
      </c>
      <c r="AD202" s="38">
        <f t="shared" si="47"/>
        <v>7.8235223000000014</v>
      </c>
      <c r="AE202" s="38">
        <f t="shared" si="48"/>
        <v>27.078787800000001</v>
      </c>
      <c r="AF202" s="38">
        <f t="shared" si="49"/>
        <v>0.28144000000000002</v>
      </c>
      <c r="AG202" s="27">
        <f t="shared" si="45"/>
        <v>0.44298400000000004</v>
      </c>
      <c r="AH202" s="38">
        <f t="shared" si="50"/>
        <v>2.8029040000000003</v>
      </c>
      <c r="AI202" s="38">
        <f t="shared" si="51"/>
        <v>0.8195638999999999</v>
      </c>
      <c r="AJ202" s="38">
        <f t="shared" si="52"/>
        <v>4.0242940000000003</v>
      </c>
      <c r="AK202" s="38">
        <f t="shared" si="53"/>
        <v>7.1764800000000004E-2</v>
      </c>
      <c r="AL202" s="38">
        <f t="shared" si="54"/>
        <v>95.093742699999979</v>
      </c>
      <c r="AM202" s="38">
        <f t="shared" si="55"/>
        <v>52.042195400000004</v>
      </c>
      <c r="AN202" s="38">
        <f t="shared" si="56"/>
        <v>58.451190399999987</v>
      </c>
      <c r="AO202" s="38">
        <f t="shared" si="57"/>
        <v>257.05926249999999</v>
      </c>
      <c r="AP202" s="38">
        <f t="shared" si="58"/>
        <v>181.01075800000001</v>
      </c>
      <c r="AQ202" s="38">
        <f t="shared" si="46"/>
        <v>133.6644144</v>
      </c>
      <c r="AR202" s="38">
        <f t="shared" si="59"/>
        <v>54.011783999999992</v>
      </c>
      <c r="AS202" s="40">
        <v>3.2682268619537354</v>
      </c>
    </row>
    <row r="203" spans="1:45" x14ac:dyDescent="0.2">
      <c r="D203" s="62"/>
    </row>
    <row r="204" spans="1:45" x14ac:dyDescent="0.2">
      <c r="D204" s="62"/>
      <c r="AA204" s="32" t="s">
        <v>230</v>
      </c>
      <c r="AC204" s="27" t="s">
        <v>225</v>
      </c>
      <c r="AD204" s="27">
        <f>MIN(AD2:AD202)</f>
        <v>5.0330459000000003</v>
      </c>
      <c r="AE204" s="27">
        <f t="shared" ref="AE204:AR204" si="60">MIN(AE2:AE202)</f>
        <v>19.5852547</v>
      </c>
      <c r="AF204" s="27">
        <f t="shared" si="60"/>
        <v>0.12678559999999997</v>
      </c>
      <c r="AG204" s="27">
        <f t="shared" si="60"/>
        <v>0.22327360000000002</v>
      </c>
      <c r="AH204" s="27">
        <f t="shared" si="60"/>
        <v>2.0634410999999999</v>
      </c>
      <c r="AI204" s="27">
        <f t="shared" si="60"/>
        <v>0.59842829999999991</v>
      </c>
      <c r="AJ204" s="27">
        <f t="shared" si="60"/>
        <v>1.6395420000000003</v>
      </c>
      <c r="AK204" s="27">
        <f t="shared" si="60"/>
        <v>2.8522400000000003E-2</v>
      </c>
      <c r="AL204" s="27">
        <f t="shared" si="60"/>
        <v>20.933464300000004</v>
      </c>
      <c r="AM204" s="27">
        <f t="shared" si="60"/>
        <v>15.543676800000007</v>
      </c>
      <c r="AN204" s="27">
        <f t="shared" si="60"/>
        <v>33.361148799999995</v>
      </c>
      <c r="AO204" s="27">
        <f t="shared" si="60"/>
        <v>138.8887</v>
      </c>
      <c r="AP204" s="27">
        <f t="shared" si="60"/>
        <v>121.31600800000001</v>
      </c>
      <c r="AQ204" s="27">
        <f t="shared" si="60"/>
        <v>75.267230400000003</v>
      </c>
      <c r="AR204" s="27">
        <f t="shared" si="60"/>
        <v>38.134817599999998</v>
      </c>
      <c r="AS204" s="27">
        <f t="shared" ref="AS204" si="61">MIN(AS2:AS202)</f>
        <v>0.20311389118432999</v>
      </c>
    </row>
    <row r="205" spans="1:45" x14ac:dyDescent="0.2">
      <c r="D205" s="62"/>
      <c r="AC205" s="27" t="s">
        <v>226</v>
      </c>
      <c r="AD205" s="27">
        <f>MAX(AD2:AD202)</f>
        <v>9.4391653999999985</v>
      </c>
      <c r="AE205" s="27">
        <f t="shared" ref="AE205:AR205" si="62">MAX(AE2:AE202)</f>
        <v>37.311043600000005</v>
      </c>
      <c r="AF205" s="27">
        <f t="shared" si="62"/>
        <v>0.5182464</v>
      </c>
      <c r="AG205" s="27">
        <f t="shared" si="62"/>
        <v>0.9811352000000001</v>
      </c>
      <c r="AH205" s="27">
        <f t="shared" si="62"/>
        <v>3.3592734000000002</v>
      </c>
      <c r="AI205" s="27">
        <f t="shared" si="62"/>
        <v>1.1017024</v>
      </c>
      <c r="AJ205" s="27">
        <f t="shared" si="62"/>
        <v>4.5321959999999999</v>
      </c>
      <c r="AK205" s="27">
        <f t="shared" si="62"/>
        <v>9.0024800000000002E-2</v>
      </c>
      <c r="AL205" s="27">
        <f t="shared" si="62"/>
        <v>109.4549974</v>
      </c>
      <c r="AM205" s="27">
        <f t="shared" si="62"/>
        <v>64.834147400000006</v>
      </c>
      <c r="AN205" s="27">
        <f t="shared" si="62"/>
        <v>88.204355199999995</v>
      </c>
      <c r="AO205" s="27">
        <f t="shared" si="62"/>
        <v>477.10592499999996</v>
      </c>
      <c r="AP205" s="27">
        <f t="shared" si="62"/>
        <v>295.039534</v>
      </c>
      <c r="AQ205" s="27">
        <f t="shared" si="62"/>
        <v>163.36389600000001</v>
      </c>
      <c r="AR205" s="27">
        <f t="shared" si="62"/>
        <v>70.478772800000002</v>
      </c>
      <c r="AS205" s="27">
        <f t="shared" ref="AS205" si="63">MAX(AS2:AS202)</f>
        <v>15.376678943634033</v>
      </c>
    </row>
    <row r="206" spans="1:45" ht="15" x14ac:dyDescent="0.25">
      <c r="D206" s="62"/>
      <c r="AC206" s="66" t="s">
        <v>227</v>
      </c>
      <c r="AD206" s="66">
        <f>AVERAGE(AD2:AD202)</f>
        <v>7.1191584934999961</v>
      </c>
      <c r="AE206" s="66">
        <f t="shared" ref="AE206:AR206" si="64">AVERAGE(AE2:AE202)</f>
        <v>28.075581566</v>
      </c>
      <c r="AF206" s="66">
        <f t="shared" si="64"/>
        <v>0.25312364000000004</v>
      </c>
      <c r="AG206" s="66">
        <f t="shared" si="64"/>
        <v>0.3907367639999999</v>
      </c>
      <c r="AH206" s="66">
        <f t="shared" si="64"/>
        <v>2.4860265599999996</v>
      </c>
      <c r="AI206" s="66">
        <f t="shared" si="64"/>
        <v>0.82400897349999969</v>
      </c>
      <c r="AJ206" s="66">
        <f t="shared" si="64"/>
        <v>3.1571226950000022</v>
      </c>
      <c r="AK206" s="66">
        <f t="shared" si="64"/>
        <v>5.5294048000000019E-2</v>
      </c>
      <c r="AL206" s="66">
        <f t="shared" si="64"/>
        <v>70.381040380499996</v>
      </c>
      <c r="AM206" s="66">
        <f t="shared" si="64"/>
        <v>44.846692788999988</v>
      </c>
      <c r="AN206" s="66">
        <f t="shared" si="64"/>
        <v>53.055233632000018</v>
      </c>
      <c r="AO206" s="66">
        <f t="shared" si="64"/>
        <v>251.95411840000011</v>
      </c>
      <c r="AP206" s="66">
        <f t="shared" si="64"/>
        <v>201.62687880999988</v>
      </c>
      <c r="AQ206" s="66">
        <f t="shared" si="64"/>
        <v>126.28608940800001</v>
      </c>
      <c r="AR206" s="66">
        <f t="shared" si="64"/>
        <v>51.995516544000004</v>
      </c>
      <c r="AS206" s="66">
        <f t="shared" ref="AS206" si="65">AVERAGE(AS2:AS202)</f>
        <v>3.3877222063680912</v>
      </c>
    </row>
    <row r="207" spans="1:45" x14ac:dyDescent="0.2">
      <c r="D207" s="62"/>
      <c r="AC207" s="27" t="s">
        <v>228</v>
      </c>
      <c r="AD207" s="27">
        <f>STDEVP(AD2:AD202)</f>
        <v>0.895603639518883</v>
      </c>
      <c r="AE207" s="27">
        <f t="shared" ref="AE207:AR207" si="66">STDEVP(AE2:AE202)</f>
        <v>2.1684847496542359</v>
      </c>
      <c r="AF207" s="27">
        <f t="shared" si="66"/>
        <v>5.2373565079661788E-2</v>
      </c>
      <c r="AG207" s="27">
        <f t="shared" si="66"/>
        <v>0.10154900278650354</v>
      </c>
      <c r="AH207" s="27">
        <f t="shared" si="66"/>
        <v>0.2748731742992418</v>
      </c>
      <c r="AI207" s="27">
        <f t="shared" si="66"/>
        <v>8.5216563760610473E-2</v>
      </c>
      <c r="AJ207" s="27">
        <f t="shared" si="66"/>
        <v>0.69628510926824849</v>
      </c>
      <c r="AK207" s="27">
        <f t="shared" si="66"/>
        <v>1.101876533820802E-2</v>
      </c>
      <c r="AL207" s="27">
        <f t="shared" si="66"/>
        <v>20.063316504989768</v>
      </c>
      <c r="AM207" s="27">
        <f t="shared" si="66"/>
        <v>9.6409544756478205</v>
      </c>
      <c r="AN207" s="27">
        <f t="shared" si="66"/>
        <v>7.1922752949043733</v>
      </c>
      <c r="AO207" s="27">
        <f t="shared" si="66"/>
        <v>57.181080389453513</v>
      </c>
      <c r="AP207" s="27">
        <f t="shared" si="66"/>
        <v>30.822849305715415</v>
      </c>
      <c r="AQ207" s="27">
        <f t="shared" si="66"/>
        <v>14.199407212655602</v>
      </c>
      <c r="AR207" s="27">
        <f t="shared" si="66"/>
        <v>4.8307540465281438</v>
      </c>
      <c r="AS207" s="27">
        <f t="shared" ref="AS207" si="67">STDEVP(AS2:AS202)</f>
        <v>2.1347814638950817</v>
      </c>
    </row>
    <row r="208" spans="1:45" x14ac:dyDescent="0.2">
      <c r="D208" s="62"/>
      <c r="AC208" s="27" t="s">
        <v>229</v>
      </c>
      <c r="AD208" s="64">
        <f>AD207/AD206</f>
        <v>0.12580189643714151</v>
      </c>
      <c r="AE208" s="64">
        <f t="shared" ref="AE208:AR208" si="68">AE207/AE206</f>
        <v>7.7237393802745205E-2</v>
      </c>
      <c r="AF208" s="64">
        <f t="shared" si="68"/>
        <v>0.20690902311479789</v>
      </c>
      <c r="AG208" s="64">
        <f t="shared" si="68"/>
        <v>0.25989108817644702</v>
      </c>
      <c r="AH208" s="64">
        <f t="shared" si="68"/>
        <v>0.11056727177494106</v>
      </c>
      <c r="AI208" s="64">
        <f t="shared" si="68"/>
        <v>0.10341703367458595</v>
      </c>
      <c r="AJ208" s="64">
        <f t="shared" si="68"/>
        <v>0.22054420323003887</v>
      </c>
      <c r="AK208" s="64">
        <f t="shared" si="68"/>
        <v>0.19927579435327319</v>
      </c>
      <c r="AL208" s="64">
        <f t="shared" si="68"/>
        <v>0.28506706346654936</v>
      </c>
      <c r="AM208" s="64">
        <f t="shared" si="68"/>
        <v>0.21497581819483816</v>
      </c>
      <c r="AN208" s="64">
        <f t="shared" si="68"/>
        <v>0.13556203229244448</v>
      </c>
      <c r="AO208" s="64">
        <f t="shared" si="68"/>
        <v>0.22695036998233678</v>
      </c>
      <c r="AP208" s="64">
        <f t="shared" si="68"/>
        <v>0.15287073572547277</v>
      </c>
      <c r="AQ208" s="64">
        <f t="shared" si="68"/>
        <v>0.11243841090668925</v>
      </c>
      <c r="AR208" s="64">
        <f t="shared" si="68"/>
        <v>9.2907126760443465E-2</v>
      </c>
      <c r="AS208" s="64">
        <f t="shared" ref="AS208" si="69">AS207/AS206</f>
        <v>0.63015245461455294</v>
      </c>
    </row>
    <row r="209" spans="4:47" x14ac:dyDescent="0.2">
      <c r="D209" s="62"/>
      <c r="AS209" s="27"/>
    </row>
    <row r="210" spans="4:47" x14ac:dyDescent="0.2">
      <c r="D210" s="62"/>
      <c r="AA210" s="32" t="s">
        <v>224</v>
      </c>
      <c r="AC210" s="27" t="s">
        <v>225</v>
      </c>
      <c r="AD210" s="27">
        <f>MIN(AD2:AD130)</f>
        <v>5.6000840000000007</v>
      </c>
      <c r="AE210" s="27">
        <f t="shared" ref="AE210:AR210" si="70">MIN(AE2:AE130)</f>
        <v>24.133250799999999</v>
      </c>
      <c r="AF210" s="27">
        <f t="shared" si="70"/>
        <v>0.12678559999999997</v>
      </c>
      <c r="AG210" s="27">
        <f t="shared" si="70"/>
        <v>0.22327360000000002</v>
      </c>
      <c r="AH210" s="27">
        <f t="shared" si="70"/>
        <v>2.0634410999999999</v>
      </c>
      <c r="AI210" s="27">
        <f t="shared" si="70"/>
        <v>0.68049139999999997</v>
      </c>
      <c r="AJ210" s="27">
        <f t="shared" si="70"/>
        <v>1.6395420000000003</v>
      </c>
      <c r="AK210" s="27">
        <f t="shared" si="70"/>
        <v>2.8522400000000003E-2</v>
      </c>
      <c r="AL210" s="27">
        <f t="shared" si="70"/>
        <v>20.933464300000004</v>
      </c>
      <c r="AM210" s="27">
        <f t="shared" si="70"/>
        <v>15.543676800000007</v>
      </c>
      <c r="AN210" s="27">
        <f t="shared" si="70"/>
        <v>33.361148799999995</v>
      </c>
      <c r="AO210" s="27">
        <f t="shared" si="70"/>
        <v>138.8887</v>
      </c>
      <c r="AP210" s="27">
        <f t="shared" si="70"/>
        <v>121.31600800000001</v>
      </c>
      <c r="AQ210" s="27">
        <f t="shared" si="70"/>
        <v>75.267230400000003</v>
      </c>
      <c r="AR210" s="27">
        <f t="shared" si="70"/>
        <v>38.134817599999998</v>
      </c>
      <c r="AS210" s="72">
        <f>MIN(AS2:AS130)</f>
        <v>0.20311389118432999</v>
      </c>
    </row>
    <row r="211" spans="4:47" x14ac:dyDescent="0.2">
      <c r="D211" s="62"/>
      <c r="AA211" s="32" t="s">
        <v>232</v>
      </c>
      <c r="AC211" s="27" t="s">
        <v>226</v>
      </c>
      <c r="AD211" s="27">
        <f>MAX(AD2:AD130)</f>
        <v>8.1392908999999989</v>
      </c>
      <c r="AE211" s="27">
        <f t="shared" ref="AE211:AR211" si="71">MAX(AE2:AE130)</f>
        <v>37.311043600000005</v>
      </c>
      <c r="AF211" s="27">
        <f t="shared" si="71"/>
        <v>0.41666479999999995</v>
      </c>
      <c r="AG211" s="27">
        <f t="shared" si="71"/>
        <v>0.42265920000000001</v>
      </c>
      <c r="AH211" s="27">
        <f t="shared" si="71"/>
        <v>2.7327597999999997</v>
      </c>
      <c r="AI211" s="27">
        <f t="shared" si="71"/>
        <v>1.1017024</v>
      </c>
      <c r="AJ211" s="27">
        <f t="shared" si="71"/>
        <v>3.6155480000000004</v>
      </c>
      <c r="AK211" s="27">
        <f t="shared" si="71"/>
        <v>9.0024800000000002E-2</v>
      </c>
      <c r="AL211" s="27">
        <f t="shared" si="71"/>
        <v>86.675285900000006</v>
      </c>
      <c r="AM211" s="27">
        <f t="shared" si="71"/>
        <v>64.834147400000006</v>
      </c>
      <c r="AN211" s="27">
        <f t="shared" si="71"/>
        <v>71.025644799999995</v>
      </c>
      <c r="AO211" s="27">
        <f t="shared" si="71"/>
        <v>427.55889250000001</v>
      </c>
      <c r="AP211" s="27">
        <f t="shared" si="71"/>
        <v>295.039534</v>
      </c>
      <c r="AQ211" s="27">
        <f t="shared" si="71"/>
        <v>155.39297759999999</v>
      </c>
      <c r="AR211" s="27">
        <f t="shared" si="71"/>
        <v>61.855611199999998</v>
      </c>
      <c r="AS211" s="27">
        <f t="shared" ref="AS211" si="72">MAX(AS2:AS130)</f>
        <v>15.376678943634033</v>
      </c>
    </row>
    <row r="212" spans="4:47" ht="15" x14ac:dyDescent="0.25">
      <c r="AC212" s="66" t="s">
        <v>227</v>
      </c>
      <c r="AD212" s="66">
        <f>AVERAGE(AD2:AD130)</f>
        <v>6.6368486744186024</v>
      </c>
      <c r="AE212" s="66">
        <f t="shared" ref="AE212:AR212" si="73">AVERAGE(AE2:AE130)</f>
        <v>28.763747357364338</v>
      </c>
      <c r="AF212" s="66">
        <f t="shared" si="73"/>
        <v>0.24789586356589147</v>
      </c>
      <c r="AG212" s="66">
        <f t="shared" si="73"/>
        <v>0.34071301705426355</v>
      </c>
      <c r="AH212" s="66">
        <f t="shared" si="73"/>
        <v>2.3248218465116266</v>
      </c>
      <c r="AI212" s="66">
        <f t="shared" si="73"/>
        <v>0.85717421627906976</v>
      </c>
      <c r="AJ212" s="66">
        <f t="shared" si="73"/>
        <v>2.7517199069767453</v>
      </c>
      <c r="AK212" s="66">
        <f t="shared" si="73"/>
        <v>5.3066555038759691E-2</v>
      </c>
      <c r="AL212" s="66">
        <f t="shared" si="73"/>
        <v>59.127633501550413</v>
      </c>
      <c r="AM212" s="66">
        <f t="shared" si="73"/>
        <v>40.434821125581387</v>
      </c>
      <c r="AN212" s="66">
        <f t="shared" si="73"/>
        <v>52.045340576744195</v>
      </c>
      <c r="AO212" s="66">
        <f t="shared" si="73"/>
        <v>233.52284505813961</v>
      </c>
      <c r="AP212" s="66">
        <f t="shared" si="73"/>
        <v>209.50693600000002</v>
      </c>
      <c r="AQ212" s="66">
        <f t="shared" si="73"/>
        <v>122.03805890232564</v>
      </c>
      <c r="AR212" s="66">
        <f t="shared" si="73"/>
        <v>50.485762393798453</v>
      </c>
      <c r="AS212" s="66">
        <f t="shared" ref="AS212" si="74">AVERAGE(AS2:AS130)</f>
        <v>3.5535028232977939</v>
      </c>
    </row>
    <row r="213" spans="4:47" x14ac:dyDescent="0.2">
      <c r="AC213" s="27" t="s">
        <v>228</v>
      </c>
      <c r="AD213" s="27">
        <f>STDEVP(AD2:AD130)</f>
        <v>0.51066942661152215</v>
      </c>
      <c r="AE213" s="27">
        <f t="shared" ref="AE213:AR213" si="75">STDEVP(AE2:AE130)</f>
        <v>2.2867807038603734</v>
      </c>
      <c r="AF213" s="27">
        <f t="shared" si="75"/>
        <v>5.2126349926356209E-2</v>
      </c>
      <c r="AG213" s="27">
        <f t="shared" si="75"/>
        <v>4.1909713462784944E-2</v>
      </c>
      <c r="AH213" s="27">
        <f t="shared" si="75"/>
        <v>0.1591964078640849</v>
      </c>
      <c r="AI213" s="27">
        <f t="shared" si="75"/>
        <v>7.8877443949251128E-2</v>
      </c>
      <c r="AJ213" s="27">
        <f t="shared" si="75"/>
        <v>0.48404137394038338</v>
      </c>
      <c r="AK213" s="27">
        <f t="shared" si="75"/>
        <v>1.2369848691653942E-2</v>
      </c>
      <c r="AL213" s="27">
        <f t="shared" si="75"/>
        <v>14.910431853247628</v>
      </c>
      <c r="AM213" s="27">
        <f t="shared" si="75"/>
        <v>8.5630657711589073</v>
      </c>
      <c r="AN213" s="27">
        <f t="shared" si="75"/>
        <v>7.674320854424713</v>
      </c>
      <c r="AO213" s="27">
        <f t="shared" si="75"/>
        <v>54.08117597089052</v>
      </c>
      <c r="AP213" s="27">
        <f t="shared" si="75"/>
        <v>32.474515465727968</v>
      </c>
      <c r="AQ213" s="27">
        <f t="shared" si="75"/>
        <v>14.637733467574233</v>
      </c>
      <c r="AR213" s="27">
        <f t="shared" si="75"/>
        <v>4.7335592551409107</v>
      </c>
      <c r="AS213" s="27">
        <f t="shared" ref="AS213" si="76">STDEVP(AS2:AS130)</f>
        <v>2.608560072915393</v>
      </c>
    </row>
    <row r="214" spans="4:47" x14ac:dyDescent="0.2">
      <c r="AC214" s="27" t="s">
        <v>229</v>
      </c>
      <c r="AD214" s="64">
        <f>AD213/AD212</f>
        <v>7.6944563853003259E-2</v>
      </c>
      <c r="AE214" s="64">
        <f t="shared" ref="AE214:AR214" si="77">AE213/AE212</f>
        <v>7.9502182919670664E-2</v>
      </c>
      <c r="AF214" s="64">
        <f t="shared" si="77"/>
        <v>0.21027519046319573</v>
      </c>
      <c r="AG214" s="64">
        <f t="shared" si="77"/>
        <v>0.12300590633468579</v>
      </c>
      <c r="AH214" s="64">
        <f t="shared" si="77"/>
        <v>6.8476820321934612E-2</v>
      </c>
      <c r="AI214" s="64">
        <f t="shared" si="77"/>
        <v>9.202031798349268E-2</v>
      </c>
      <c r="AJ214" s="64">
        <f t="shared" si="77"/>
        <v>0.17590503041866246</v>
      </c>
      <c r="AK214" s="64">
        <f t="shared" si="77"/>
        <v>0.23310065412422254</v>
      </c>
      <c r="AL214" s="64">
        <f t="shared" si="77"/>
        <v>0.25217366179312173</v>
      </c>
      <c r="AM214" s="64">
        <f t="shared" si="77"/>
        <v>0.21177454314844046</v>
      </c>
      <c r="AN214" s="64">
        <f t="shared" si="77"/>
        <v>0.14745452271771445</v>
      </c>
      <c r="AO214" s="64">
        <f t="shared" si="77"/>
        <v>0.23158837396583645</v>
      </c>
      <c r="AP214" s="64">
        <f t="shared" si="77"/>
        <v>0.1550044885660872</v>
      </c>
      <c r="AQ214" s="64">
        <f t="shared" si="77"/>
        <v>0.11994400434777225</v>
      </c>
      <c r="AR214" s="64">
        <f t="shared" si="77"/>
        <v>9.3760280734561496E-2</v>
      </c>
      <c r="AS214" s="64">
        <f t="shared" ref="AS214" si="78">AS213/AS212</f>
        <v>0.73408132837630458</v>
      </c>
      <c r="AT214" s="64"/>
      <c r="AU214" s="64"/>
    </row>
    <row r="215" spans="4:47" x14ac:dyDescent="0.2">
      <c r="AS215" s="27"/>
    </row>
    <row r="216" spans="4:47" x14ac:dyDescent="0.2">
      <c r="AA216" s="32" t="s">
        <v>223</v>
      </c>
      <c r="AC216" s="27" t="s">
        <v>225</v>
      </c>
      <c r="AD216" s="27">
        <f>MIN(AD132:AD202)</f>
        <v>5.0330459000000003</v>
      </c>
      <c r="AE216" s="27">
        <f t="shared" ref="AE216:AR216" si="79">MIN(AE132:AE202)</f>
        <v>19.5852547</v>
      </c>
      <c r="AF216" s="27">
        <f t="shared" si="79"/>
        <v>0.1518224</v>
      </c>
      <c r="AG216" s="27">
        <f t="shared" si="79"/>
        <v>0.38753120000000002</v>
      </c>
      <c r="AH216" s="27">
        <f t="shared" si="79"/>
        <v>2.3579544000000001</v>
      </c>
      <c r="AI216" s="27">
        <f t="shared" si="79"/>
        <v>0.59842829999999991</v>
      </c>
      <c r="AJ216" s="27">
        <f t="shared" si="79"/>
        <v>3.024591</v>
      </c>
      <c r="AK216" s="27">
        <f t="shared" si="79"/>
        <v>4.3465600000000007E-2</v>
      </c>
      <c r="AL216" s="27">
        <f t="shared" si="79"/>
        <v>64.601167599999997</v>
      </c>
      <c r="AM216" s="27">
        <f t="shared" si="79"/>
        <v>34.251906600000005</v>
      </c>
      <c r="AN216" s="27">
        <f t="shared" si="79"/>
        <v>40.681705600000001</v>
      </c>
      <c r="AO216" s="27">
        <f t="shared" si="79"/>
        <v>196.06984749999998</v>
      </c>
      <c r="AP216" s="27">
        <f t="shared" si="79"/>
        <v>141.32700400000002</v>
      </c>
      <c r="AQ216" s="27">
        <f t="shared" si="79"/>
        <v>111.717432</v>
      </c>
      <c r="AR216" s="27">
        <f t="shared" si="79"/>
        <v>47.657211199999992</v>
      </c>
      <c r="AS216" s="72">
        <f>MIN(AS132:AS202)</f>
        <v>1.6416797041893005</v>
      </c>
    </row>
    <row r="217" spans="4:47" x14ac:dyDescent="0.2">
      <c r="AA217" s="32" t="s">
        <v>231</v>
      </c>
      <c r="AC217" s="27" t="s">
        <v>226</v>
      </c>
      <c r="AD217" s="27">
        <f>MAX(AD132:AD202)</f>
        <v>9.4391653999999985</v>
      </c>
      <c r="AE217" s="27">
        <f t="shared" ref="AE217:AR217" si="80">MAX(AE132:AE202)</f>
        <v>29.093340699999999</v>
      </c>
      <c r="AF217" s="27">
        <f t="shared" si="80"/>
        <v>0.5182464</v>
      </c>
      <c r="AG217" s="27">
        <f t="shared" si="80"/>
        <v>0.9811352000000001</v>
      </c>
      <c r="AH217" s="27">
        <f t="shared" si="80"/>
        <v>3.3592734000000002</v>
      </c>
      <c r="AI217" s="27">
        <f t="shared" si="80"/>
        <v>0.88106939999999989</v>
      </c>
      <c r="AJ217" s="27">
        <f t="shared" si="80"/>
        <v>4.5321959999999999</v>
      </c>
      <c r="AK217" s="27">
        <f t="shared" si="80"/>
        <v>7.6572799999999996E-2</v>
      </c>
      <c r="AL217" s="27">
        <f t="shared" si="80"/>
        <v>109.4549974</v>
      </c>
      <c r="AM217" s="27">
        <f t="shared" si="80"/>
        <v>64.164938800000016</v>
      </c>
      <c r="AN217" s="27">
        <f t="shared" si="80"/>
        <v>88.204355199999995</v>
      </c>
      <c r="AO217" s="27">
        <f t="shared" si="80"/>
        <v>477.10592499999996</v>
      </c>
      <c r="AP217" s="27">
        <f t="shared" si="80"/>
        <v>255.125902</v>
      </c>
      <c r="AQ217" s="27">
        <f t="shared" si="80"/>
        <v>163.36389600000001</v>
      </c>
      <c r="AR217" s="27">
        <f t="shared" si="80"/>
        <v>70.478772800000002</v>
      </c>
      <c r="AS217" s="27">
        <f t="shared" ref="AS217" si="81">MAX(AS132:AS202)</f>
        <v>7.8170000000000002</v>
      </c>
    </row>
    <row r="218" spans="4:47" ht="15" x14ac:dyDescent="0.25">
      <c r="AC218" s="66" t="s">
        <v>227</v>
      </c>
      <c r="AD218" s="66">
        <f>AVERAGE(AD132:AD202)</f>
        <v>7.995467883098593</v>
      </c>
      <c r="AE218" s="66">
        <f t="shared" ref="AE218:AR218" si="82">AVERAGE(AE132:AE202)</f>
        <v>26.825252170422544</v>
      </c>
      <c r="AF218" s="66">
        <f t="shared" si="82"/>
        <v>0.2626219943661971</v>
      </c>
      <c r="AG218" s="66">
        <f t="shared" si="82"/>
        <v>0.48162498028169021</v>
      </c>
      <c r="AH218" s="66">
        <f t="shared" si="82"/>
        <v>2.7789196309859157</v>
      </c>
      <c r="AI218" s="66">
        <f t="shared" si="82"/>
        <v>0.76375099718309858</v>
      </c>
      <c r="AJ218" s="66">
        <f t="shared" si="82"/>
        <v>3.8936995915492969</v>
      </c>
      <c r="AK218" s="66">
        <f t="shared" si="82"/>
        <v>5.934118309859155E-2</v>
      </c>
      <c r="AL218" s="66">
        <f t="shared" si="82"/>
        <v>90.8273711887324</v>
      </c>
      <c r="AM218" s="66">
        <f t="shared" si="82"/>
        <v>52.862628628169006</v>
      </c>
      <c r="AN218" s="66">
        <f t="shared" si="82"/>
        <v>54.890109746478863</v>
      </c>
      <c r="AO218" s="66">
        <f t="shared" si="82"/>
        <v>285.44192489436614</v>
      </c>
      <c r="AP218" s="66">
        <f t="shared" si="82"/>
        <v>187.30959180281693</v>
      </c>
      <c r="AQ218" s="66">
        <f t="shared" si="82"/>
        <v>134.00434201690143</v>
      </c>
      <c r="AR218" s="66">
        <f t="shared" si="82"/>
        <v>54.738590985915486</v>
      </c>
      <c r="AS218" s="66">
        <f t="shared" ref="AS218" si="83">AVERAGE(AS132:AS202)</f>
        <v>3.114534429174074</v>
      </c>
    </row>
    <row r="219" spans="4:47" x14ac:dyDescent="0.2">
      <c r="AC219" s="27" t="s">
        <v>228</v>
      </c>
      <c r="AD219" s="27">
        <f>STDEVP(AD132:AD202)</f>
        <v>0.77140451957234712</v>
      </c>
      <c r="AE219" s="27">
        <f t="shared" ref="AE219:AR219" si="84">STDEVP(AE132:AE202)</f>
        <v>1.1493428980499922</v>
      </c>
      <c r="AF219" s="27">
        <f t="shared" si="84"/>
        <v>5.1478675907963692E-2</v>
      </c>
      <c r="AG219" s="27">
        <f t="shared" si="84"/>
        <v>0.11423644003205236</v>
      </c>
      <c r="AH219" s="27">
        <f t="shared" si="84"/>
        <v>0.18380151005349327</v>
      </c>
      <c r="AI219" s="27">
        <f t="shared" si="84"/>
        <v>5.9349224860120744E-2</v>
      </c>
      <c r="AJ219" s="27">
        <f t="shared" si="84"/>
        <v>0.31435905100394479</v>
      </c>
      <c r="AK219" s="27">
        <f t="shared" si="84"/>
        <v>6.2132839497092288E-3</v>
      </c>
      <c r="AL219" s="27">
        <f t="shared" si="84"/>
        <v>9.0458547926861232</v>
      </c>
      <c r="AM219" s="27">
        <f t="shared" si="84"/>
        <v>5.3831744870588265</v>
      </c>
      <c r="AN219" s="27">
        <f t="shared" si="84"/>
        <v>5.7869184435047325</v>
      </c>
      <c r="AO219" s="27">
        <f t="shared" si="84"/>
        <v>46.450763604566383</v>
      </c>
      <c r="AP219" s="27">
        <f t="shared" si="84"/>
        <v>21.030746713232499</v>
      </c>
      <c r="AQ219" s="27">
        <f t="shared" si="84"/>
        <v>9.2897038520705202</v>
      </c>
      <c r="AR219" s="27">
        <f t="shared" si="84"/>
        <v>3.6550449244495797</v>
      </c>
      <c r="AS219" s="27">
        <f t="shared" ref="AS219" si="85">STDEVP(AS132:AS202)</f>
        <v>0.85678714159896385</v>
      </c>
    </row>
    <row r="220" spans="4:47" x14ac:dyDescent="0.2">
      <c r="AC220" s="27" t="s">
        <v>229</v>
      </c>
      <c r="AD220" s="64">
        <f>AD219/AD218</f>
        <v>9.6480222402368546E-2</v>
      </c>
      <c r="AE220" s="64">
        <f t="shared" ref="AE220:AR220" si="86">AE219/AE218</f>
        <v>4.2845558011836878E-2</v>
      </c>
      <c r="AF220" s="64">
        <f t="shared" si="86"/>
        <v>0.19601814399513856</v>
      </c>
      <c r="AG220" s="64">
        <f t="shared" si="86"/>
        <v>0.23718960749344514</v>
      </c>
      <c r="AH220" s="64">
        <f t="shared" si="86"/>
        <v>6.6141355080601399E-2</v>
      </c>
      <c r="AI220" s="64">
        <f t="shared" si="86"/>
        <v>7.7707557933168372E-2</v>
      </c>
      <c r="AJ220" s="64">
        <f t="shared" si="86"/>
        <v>8.0735311909068422E-2</v>
      </c>
      <c r="AK220" s="64">
        <f t="shared" si="86"/>
        <v>0.10470441648233164</v>
      </c>
      <c r="AL220" s="64">
        <f t="shared" si="86"/>
        <v>9.9593929388196445E-2</v>
      </c>
      <c r="AM220" s="64">
        <f t="shared" si="86"/>
        <v>0.10183327289536799</v>
      </c>
      <c r="AN220" s="64">
        <f t="shared" si="86"/>
        <v>0.10542734329067281</v>
      </c>
      <c r="AO220" s="64">
        <f t="shared" si="86"/>
        <v>0.16273279975167096</v>
      </c>
      <c r="AP220" s="64">
        <f t="shared" si="86"/>
        <v>0.11227800194755547</v>
      </c>
      <c r="AQ220" s="64">
        <f t="shared" si="86"/>
        <v>6.9323901839679541E-2</v>
      </c>
      <c r="AR220" s="64">
        <f t="shared" si="86"/>
        <v>6.6772725761063911E-2</v>
      </c>
      <c r="AS220" s="64">
        <f t="shared" ref="AS220" si="87">AS219/AS218</f>
        <v>0.27509316756089625</v>
      </c>
      <c r="AT220" s="64"/>
      <c r="AU220" s="64"/>
    </row>
    <row r="222" spans="4:47" x14ac:dyDescent="0.2">
      <c r="AC222" s="27" t="s">
        <v>225</v>
      </c>
      <c r="AD222" s="27" t="s">
        <v>226</v>
      </c>
      <c r="AE222" s="27" t="s">
        <v>227</v>
      </c>
      <c r="AF222" s="27" t="s">
        <v>228</v>
      </c>
      <c r="AG222" s="27" t="s">
        <v>229</v>
      </c>
      <c r="AH222" s="27" t="s">
        <v>225</v>
      </c>
      <c r="AI222" s="27" t="s">
        <v>226</v>
      </c>
      <c r="AJ222" s="27" t="s">
        <v>227</v>
      </c>
      <c r="AK222" s="27" t="s">
        <v>228</v>
      </c>
      <c r="AL222" s="27" t="s">
        <v>229</v>
      </c>
    </row>
    <row r="223" spans="4:47" x14ac:dyDescent="0.2">
      <c r="AC223" s="27" t="s">
        <v>263</v>
      </c>
      <c r="AH223" s="27" t="s">
        <v>264</v>
      </c>
    </row>
    <row r="224" spans="4:47" x14ac:dyDescent="0.2">
      <c r="AB224" s="31" t="s">
        <v>212</v>
      </c>
      <c r="AC224" s="64">
        <v>5.0330459000000003</v>
      </c>
      <c r="AD224" s="64">
        <v>9.4391653999999985</v>
      </c>
      <c r="AE224" s="64">
        <v>7.995467883098593</v>
      </c>
      <c r="AF224" s="64">
        <v>0.77140451957234712</v>
      </c>
      <c r="AG224" s="64">
        <v>9.6480222402368546E-2</v>
      </c>
      <c r="AH224" s="64">
        <v>5.6000840000000007</v>
      </c>
      <c r="AI224" s="64">
        <v>8.1392908999999989</v>
      </c>
      <c r="AJ224" s="64">
        <v>6.6368486744186024</v>
      </c>
      <c r="AK224" s="64">
        <v>0.51066942661152215</v>
      </c>
      <c r="AL224" s="64">
        <v>7.6944563853003259E-2</v>
      </c>
    </row>
    <row r="225" spans="28:38" x14ac:dyDescent="0.2">
      <c r="AB225" s="31" t="s">
        <v>213</v>
      </c>
      <c r="AC225" s="64">
        <v>19.5852547</v>
      </c>
      <c r="AD225" s="64">
        <v>29.093340699999999</v>
      </c>
      <c r="AE225" s="64">
        <v>26.825252170422544</v>
      </c>
      <c r="AF225" s="64">
        <v>1.1493428980499922</v>
      </c>
      <c r="AG225" s="64">
        <v>4.2845558011836878E-2</v>
      </c>
      <c r="AH225" s="64">
        <v>24.133250799999999</v>
      </c>
      <c r="AI225" s="64">
        <v>37.311043600000005</v>
      </c>
      <c r="AJ225" s="64">
        <v>28.763747357364338</v>
      </c>
      <c r="AK225" s="64">
        <v>2.2867807038603734</v>
      </c>
      <c r="AL225" s="64">
        <v>7.9502182919670664E-2</v>
      </c>
    </row>
    <row r="226" spans="28:38" x14ac:dyDescent="0.2">
      <c r="AB226" s="31" t="s">
        <v>233</v>
      </c>
      <c r="AC226" s="64">
        <v>0.1518224</v>
      </c>
      <c r="AD226" s="64">
        <v>0.5182464</v>
      </c>
      <c r="AE226" s="64">
        <v>0.2626219943661971</v>
      </c>
      <c r="AF226" s="64">
        <v>5.1478675907963692E-2</v>
      </c>
      <c r="AG226" s="64">
        <v>0.19601814399513856</v>
      </c>
      <c r="AH226" s="64">
        <v>0.12678559999999997</v>
      </c>
      <c r="AI226" s="64">
        <v>0.41666479999999995</v>
      </c>
      <c r="AJ226" s="64">
        <v>0.24789586356589147</v>
      </c>
      <c r="AK226" s="64">
        <v>5.2126349926356209E-2</v>
      </c>
      <c r="AL226" s="64">
        <v>0.21027519046319573</v>
      </c>
    </row>
    <row r="227" spans="28:38" x14ac:dyDescent="0.2">
      <c r="AB227" s="31" t="s">
        <v>234</v>
      </c>
      <c r="AC227" s="64">
        <v>0.38753120000000002</v>
      </c>
      <c r="AD227" s="64">
        <v>0.9811352000000001</v>
      </c>
      <c r="AE227" s="64">
        <v>0.48162498028169021</v>
      </c>
      <c r="AF227" s="64">
        <v>0.11423644003205236</v>
      </c>
      <c r="AG227" s="64">
        <v>0.23718960749344514</v>
      </c>
      <c r="AH227" s="64">
        <v>0.22327360000000002</v>
      </c>
      <c r="AI227" s="64">
        <v>0.42265920000000001</v>
      </c>
      <c r="AJ227" s="64">
        <v>0.34071301705426355</v>
      </c>
      <c r="AK227" s="64">
        <v>4.1909713462784944E-2</v>
      </c>
      <c r="AL227" s="64">
        <v>0.12300590633468579</v>
      </c>
    </row>
    <row r="228" spans="28:38" x14ac:dyDescent="0.2">
      <c r="AB228" s="31" t="s">
        <v>235</v>
      </c>
      <c r="AC228" s="64">
        <v>2.3579544000000001</v>
      </c>
      <c r="AD228" s="64">
        <v>3.3592734000000002</v>
      </c>
      <c r="AE228" s="64">
        <v>2.7789196309859157</v>
      </c>
      <c r="AF228" s="64">
        <v>0.18380151005349327</v>
      </c>
      <c r="AG228" s="64">
        <v>6.6141355080601399E-2</v>
      </c>
      <c r="AH228" s="64">
        <v>2.0634410999999999</v>
      </c>
      <c r="AI228" s="64">
        <v>2.7327597999999997</v>
      </c>
      <c r="AJ228" s="64">
        <v>2.3248218465116266</v>
      </c>
      <c r="AK228" s="64">
        <v>0.1591964078640849</v>
      </c>
      <c r="AL228" s="64">
        <v>6.8476820321934612E-2</v>
      </c>
    </row>
    <row r="229" spans="28:38" x14ac:dyDescent="0.2">
      <c r="AB229" s="31" t="s">
        <v>236</v>
      </c>
      <c r="AC229" s="64">
        <v>0.59842829999999991</v>
      </c>
      <c r="AD229" s="64">
        <v>0.88106939999999989</v>
      </c>
      <c r="AE229" s="64">
        <v>0.76375099718309858</v>
      </c>
      <c r="AF229" s="64">
        <v>5.9349224860120744E-2</v>
      </c>
      <c r="AG229" s="64">
        <v>7.7707557933168372E-2</v>
      </c>
      <c r="AH229" s="64">
        <v>0.68049139999999997</v>
      </c>
      <c r="AI229" s="64">
        <v>1.1017024</v>
      </c>
      <c r="AJ229" s="64">
        <v>0.85717421627906976</v>
      </c>
      <c r="AK229" s="64">
        <v>7.8877443949251128E-2</v>
      </c>
      <c r="AL229" s="64">
        <v>9.202031798349268E-2</v>
      </c>
    </row>
    <row r="230" spans="28:38" x14ac:dyDescent="0.2">
      <c r="AB230" s="31" t="s">
        <v>237</v>
      </c>
      <c r="AC230" s="64">
        <v>3.024591</v>
      </c>
      <c r="AD230" s="64">
        <v>4.5321959999999999</v>
      </c>
      <c r="AE230" s="64">
        <v>3.8936995915492969</v>
      </c>
      <c r="AF230" s="64">
        <v>0.31435905100394479</v>
      </c>
      <c r="AG230" s="64">
        <v>8.0735311909068422E-2</v>
      </c>
      <c r="AH230" s="64">
        <v>1.6395420000000003</v>
      </c>
      <c r="AI230" s="64">
        <v>3.6155480000000004</v>
      </c>
      <c r="AJ230" s="64">
        <v>2.7517199069767453</v>
      </c>
      <c r="AK230" s="64">
        <v>0.48404137394038338</v>
      </c>
      <c r="AL230" s="64">
        <v>0.17590503041866246</v>
      </c>
    </row>
    <row r="231" spans="28:38" x14ac:dyDescent="0.2">
      <c r="AB231" s="31" t="s">
        <v>218</v>
      </c>
      <c r="AC231" s="64">
        <v>4.3465600000000007E-2</v>
      </c>
      <c r="AD231" s="64">
        <v>7.6572799999999996E-2</v>
      </c>
      <c r="AE231" s="64">
        <v>5.934118309859155E-2</v>
      </c>
      <c r="AF231" s="64">
        <v>6.2132839497092288E-3</v>
      </c>
      <c r="AG231" s="64">
        <v>0.10470441648233164</v>
      </c>
      <c r="AH231" s="64">
        <v>2.8522400000000003E-2</v>
      </c>
      <c r="AI231" s="64">
        <v>9.0024800000000002E-2</v>
      </c>
      <c r="AJ231" s="64">
        <v>5.3066555038759691E-2</v>
      </c>
      <c r="AK231" s="64">
        <v>1.2369848691653942E-2</v>
      </c>
      <c r="AL231" s="64">
        <v>0.23310065412422254</v>
      </c>
    </row>
    <row r="232" spans="28:38" x14ac:dyDescent="0.2">
      <c r="AB232" s="31" t="s">
        <v>219</v>
      </c>
      <c r="AC232" s="67">
        <v>64.601167599999997</v>
      </c>
      <c r="AD232" s="67">
        <v>109.4549974</v>
      </c>
      <c r="AE232" s="67">
        <v>90.8273711887324</v>
      </c>
      <c r="AF232" s="68">
        <v>9.0458547926861232</v>
      </c>
      <c r="AG232" s="64">
        <v>9.9593929388196445E-2</v>
      </c>
      <c r="AH232" s="67">
        <v>20.933464300000004</v>
      </c>
      <c r="AI232" s="67">
        <v>86.675285900000006</v>
      </c>
      <c r="AJ232" s="67">
        <v>59.127633501550413</v>
      </c>
      <c r="AK232" s="68">
        <v>14.910431853247628</v>
      </c>
      <c r="AL232" s="64">
        <v>0.25217366179312173</v>
      </c>
    </row>
    <row r="233" spans="28:38" x14ac:dyDescent="0.2">
      <c r="AB233" s="31" t="s">
        <v>220</v>
      </c>
      <c r="AC233" s="67">
        <v>34.251906600000005</v>
      </c>
      <c r="AD233" s="67">
        <v>64.164938800000016</v>
      </c>
      <c r="AE233" s="67">
        <v>52.862628628169006</v>
      </c>
      <c r="AF233" s="68">
        <v>5.3831744870588265</v>
      </c>
      <c r="AG233" s="64">
        <v>0.10183327289536799</v>
      </c>
      <c r="AH233" s="67">
        <v>15.543676800000007</v>
      </c>
      <c r="AI233" s="67">
        <v>64.834147400000006</v>
      </c>
      <c r="AJ233" s="67">
        <v>40.434821125581387</v>
      </c>
      <c r="AK233" s="68">
        <v>8.5630657711589073</v>
      </c>
      <c r="AL233" s="64">
        <v>0.21177454314844046</v>
      </c>
    </row>
    <row r="234" spans="28:38" x14ac:dyDescent="0.2">
      <c r="AB234" s="31" t="s">
        <v>238</v>
      </c>
      <c r="AC234" s="67">
        <v>40.681705600000001</v>
      </c>
      <c r="AD234" s="67">
        <v>88.204355199999995</v>
      </c>
      <c r="AE234" s="67">
        <v>54.890109746478863</v>
      </c>
      <c r="AF234" s="68">
        <v>5.7869184435047325</v>
      </c>
      <c r="AG234" s="64">
        <v>0.10542734329067281</v>
      </c>
      <c r="AH234" s="67">
        <v>33.361148799999995</v>
      </c>
      <c r="AI234" s="67">
        <v>71.025644799999995</v>
      </c>
      <c r="AJ234" s="67">
        <v>52.045340576744195</v>
      </c>
      <c r="AK234" s="68">
        <v>7.674320854424713</v>
      </c>
      <c r="AL234" s="64">
        <v>0.14745452271771445</v>
      </c>
    </row>
    <row r="235" spans="28:38" x14ac:dyDescent="0.2">
      <c r="AB235" s="31" t="s">
        <v>221</v>
      </c>
      <c r="AC235" s="67">
        <v>196.06984749999998</v>
      </c>
      <c r="AD235" s="67">
        <v>477.10592499999996</v>
      </c>
      <c r="AE235" s="67">
        <v>285.44192489436614</v>
      </c>
      <c r="AF235" s="68">
        <v>46.450763604566383</v>
      </c>
      <c r="AG235" s="64">
        <v>0.16273279975167096</v>
      </c>
      <c r="AH235" s="67">
        <v>138.8887</v>
      </c>
      <c r="AI235" s="67">
        <v>427.55889250000001</v>
      </c>
      <c r="AJ235" s="67">
        <v>233.52284505813961</v>
      </c>
      <c r="AK235" s="68">
        <v>54.08117597089052</v>
      </c>
      <c r="AL235" s="64">
        <v>0.23158837396583645</v>
      </c>
    </row>
    <row r="236" spans="28:38" x14ac:dyDescent="0.2">
      <c r="AB236" s="31" t="s">
        <v>239</v>
      </c>
      <c r="AC236" s="67">
        <v>141.32700400000002</v>
      </c>
      <c r="AD236" s="67">
        <v>255.125902</v>
      </c>
      <c r="AE236" s="67">
        <v>187.30959180281693</v>
      </c>
      <c r="AF236" s="68">
        <v>21.030746713232499</v>
      </c>
      <c r="AG236" s="64">
        <v>0.11227800194755547</v>
      </c>
      <c r="AH236" s="67">
        <v>121.31600800000001</v>
      </c>
      <c r="AI236" s="67">
        <v>295.039534</v>
      </c>
      <c r="AJ236" s="67">
        <v>209.50693600000002</v>
      </c>
      <c r="AK236" s="68">
        <v>32.474515465727968</v>
      </c>
      <c r="AL236" s="64">
        <v>0.1550044885660872</v>
      </c>
    </row>
    <row r="237" spans="28:38" x14ac:dyDescent="0.2">
      <c r="AB237" s="31" t="s">
        <v>240</v>
      </c>
      <c r="AC237" s="67">
        <v>111.717432</v>
      </c>
      <c r="AD237" s="67">
        <v>163.36389600000001</v>
      </c>
      <c r="AE237" s="67">
        <v>134.00434201690143</v>
      </c>
      <c r="AF237" s="68">
        <v>9.2897038520705202</v>
      </c>
      <c r="AG237" s="64">
        <v>6.9323901839679541E-2</v>
      </c>
      <c r="AH237" s="67">
        <v>75.267230400000003</v>
      </c>
      <c r="AI237" s="67">
        <v>155.39297759999999</v>
      </c>
      <c r="AJ237" s="67">
        <v>122.03805890232564</v>
      </c>
      <c r="AK237" s="68">
        <v>14.637733467574233</v>
      </c>
      <c r="AL237" s="64">
        <v>0.11994400434777225</v>
      </c>
    </row>
    <row r="238" spans="28:38" x14ac:dyDescent="0.2">
      <c r="AB238" s="31" t="s">
        <v>241</v>
      </c>
      <c r="AC238" s="67">
        <v>47.657211199999992</v>
      </c>
      <c r="AD238" s="67">
        <v>70.478772800000002</v>
      </c>
      <c r="AE238" s="67">
        <v>54.738590985915486</v>
      </c>
      <c r="AF238" s="68">
        <v>3.6550449244495797</v>
      </c>
      <c r="AG238" s="64">
        <v>6.6772725761063911E-2</v>
      </c>
      <c r="AH238" s="67">
        <v>38.134817599999998</v>
      </c>
      <c r="AI238" s="67">
        <v>61.855611199999998</v>
      </c>
      <c r="AJ238" s="67">
        <v>50.485762393798453</v>
      </c>
      <c r="AK238" s="68">
        <v>4.7335592551409107</v>
      </c>
      <c r="AL238" s="64">
        <v>9.3760280734561496E-2</v>
      </c>
    </row>
    <row r="239" spans="28:38" x14ac:dyDescent="0.2">
      <c r="AC239" s="44" t="s">
        <v>265</v>
      </c>
      <c r="AD239" s="44"/>
      <c r="AH239" s="44" t="s">
        <v>266</v>
      </c>
      <c r="AI239" s="44"/>
      <c r="AJ239" s="44"/>
      <c r="AK239" s="44"/>
      <c r="AL239" s="44"/>
    </row>
    <row r="240" spans="28:38" x14ac:dyDescent="0.2">
      <c r="AB240" s="45" t="s">
        <v>242</v>
      </c>
      <c r="AC240" s="69">
        <v>1.0431900000000001</v>
      </c>
      <c r="AD240" s="69">
        <v>1.4351399999999999</v>
      </c>
      <c r="AE240" s="69">
        <v>1.237155</v>
      </c>
      <c r="AF240" s="69">
        <v>0.12216848785591147</v>
      </c>
      <c r="AG240" s="69">
        <v>9.874954056356032E-2</v>
      </c>
      <c r="AH240" s="69">
        <v>0.53666999999999998</v>
      </c>
      <c r="AI240" s="69">
        <v>1.18791</v>
      </c>
      <c r="AJ240" s="69">
        <v>0.79822124999999999</v>
      </c>
      <c r="AK240" s="69">
        <v>0.20774941675233974</v>
      </c>
      <c r="AL240" s="69">
        <v>0.26026545491283243</v>
      </c>
    </row>
    <row r="241" spans="20:38" x14ac:dyDescent="0.2">
      <c r="AB241" s="45" t="s">
        <v>243</v>
      </c>
      <c r="AC241" s="69">
        <v>0.76426000000000005</v>
      </c>
      <c r="AD241" s="69">
        <v>1.20204</v>
      </c>
      <c r="AE241" s="69">
        <v>0.88669000000000009</v>
      </c>
      <c r="AF241" s="69">
        <v>0.14582707053218841</v>
      </c>
      <c r="AG241" s="69">
        <v>0.16446229294588682</v>
      </c>
      <c r="AH241" s="69">
        <v>0.99428000000000005</v>
      </c>
      <c r="AI241" s="69">
        <v>1.5878800000000002</v>
      </c>
      <c r="AJ241" s="69">
        <v>1.3560049999999999</v>
      </c>
      <c r="AK241" s="69">
        <v>0.21295367682902486</v>
      </c>
      <c r="AL241" s="69">
        <v>0.15704490531305185</v>
      </c>
    </row>
    <row r="242" spans="20:38" x14ac:dyDescent="0.2">
      <c r="AB242" s="45" t="s">
        <v>233</v>
      </c>
      <c r="AC242" s="69">
        <v>0.23544000000000001</v>
      </c>
      <c r="AD242" s="69">
        <v>0.35316000000000003</v>
      </c>
      <c r="AE242" s="69">
        <v>0.30956000000000006</v>
      </c>
      <c r="AF242" s="69">
        <v>3.82588447290294E-2</v>
      </c>
      <c r="AG242" s="69">
        <v>0.12359104770974735</v>
      </c>
      <c r="AH242" s="69">
        <v>0.11772000000000001</v>
      </c>
      <c r="AI242" s="69">
        <v>0.32700000000000001</v>
      </c>
      <c r="AJ242" s="69">
        <v>0.19892499999999999</v>
      </c>
      <c r="AK242" s="69">
        <v>6.4960250730735428E-2</v>
      </c>
      <c r="AL242" s="69">
        <v>0.32655649481329863</v>
      </c>
    </row>
    <row r="243" spans="20:38" x14ac:dyDescent="0.2">
      <c r="AB243" s="46" t="s">
        <v>244</v>
      </c>
      <c r="AC243" s="70">
        <v>3.2372999999999998</v>
      </c>
      <c r="AD243" s="70">
        <v>4.5017000000000005</v>
      </c>
      <c r="AE243" s="70">
        <v>3.9330833333333337</v>
      </c>
      <c r="AF243" s="71">
        <v>0.39322756099009948</v>
      </c>
      <c r="AG243" s="69">
        <v>9.9979463353204512E-2</v>
      </c>
      <c r="AH243" s="70">
        <v>2.4961000000000002</v>
      </c>
      <c r="AI243" s="70">
        <v>3.7495999999999996</v>
      </c>
      <c r="AJ243" s="70">
        <v>3.0697125000000005</v>
      </c>
      <c r="AK243" s="71">
        <v>0.43333283812071055</v>
      </c>
      <c r="AL243" s="69">
        <v>0.1411639813567917</v>
      </c>
    </row>
    <row r="244" spans="20:38" x14ac:dyDescent="0.2">
      <c r="AB244" s="46" t="s">
        <v>245</v>
      </c>
      <c r="AC244" s="70">
        <v>14.965700000000002</v>
      </c>
      <c r="AD244" s="70">
        <v>24.296099999999999</v>
      </c>
      <c r="AE244" s="70">
        <v>20.264916666666668</v>
      </c>
      <c r="AF244" s="71">
        <v>2.9118129286389363</v>
      </c>
      <c r="AG244" s="69">
        <v>0.143687387248353</v>
      </c>
      <c r="AH244" s="70">
        <v>7.5428000000000015</v>
      </c>
      <c r="AI244" s="70">
        <v>15.717800000000002</v>
      </c>
      <c r="AJ244" s="70">
        <v>12.321087500000001</v>
      </c>
      <c r="AK244" s="71">
        <v>2.329331131697201</v>
      </c>
      <c r="AL244" s="69">
        <v>0.18905239750121089</v>
      </c>
    </row>
    <row r="245" spans="20:38" x14ac:dyDescent="0.2">
      <c r="AB245" s="46" t="s">
        <v>246</v>
      </c>
      <c r="AC245" s="70">
        <v>11.510400000000001</v>
      </c>
      <c r="AD245" s="70">
        <v>14.7477</v>
      </c>
      <c r="AE245" s="70">
        <v>13.666783333333337</v>
      </c>
      <c r="AF245" s="71">
        <v>1.078042818284856</v>
      </c>
      <c r="AG245" s="69">
        <v>7.8880508455527021E-2</v>
      </c>
      <c r="AH245" s="43">
        <v>5.7007000000000012</v>
      </c>
      <c r="AI245" s="70">
        <v>12.611300000000002</v>
      </c>
      <c r="AJ245" s="70">
        <v>9.1628124999999994</v>
      </c>
      <c r="AK245" s="71">
        <v>2.1999034026733484</v>
      </c>
      <c r="AL245" s="69">
        <v>0.24009040921369379</v>
      </c>
    </row>
    <row r="246" spans="20:38" x14ac:dyDescent="0.2">
      <c r="AB246" s="46" t="s">
        <v>247</v>
      </c>
      <c r="AC246" s="70">
        <v>117.31</v>
      </c>
      <c r="AD246" s="70">
        <v>120.21</v>
      </c>
      <c r="AE246" s="70">
        <v>118.42666666666666</v>
      </c>
      <c r="AF246" s="71">
        <v>1.275952803028211</v>
      </c>
      <c r="AG246" s="69">
        <v>1.0774201781931527E-2</v>
      </c>
      <c r="AH246" s="43">
        <v>91.75</v>
      </c>
      <c r="AI246" s="70">
        <v>123.01</v>
      </c>
      <c r="AJ246" s="70">
        <v>110.82750000000001</v>
      </c>
      <c r="AK246" s="71">
        <v>9.4555615248381741</v>
      </c>
      <c r="AL246" s="69">
        <v>8.5317827478181618E-2</v>
      </c>
    </row>
    <row r="247" spans="20:38" x14ac:dyDescent="0.2">
      <c r="T247" s="27"/>
      <c r="U247" s="27"/>
      <c r="V247" s="27"/>
      <c r="W247" s="27"/>
      <c r="X247" s="27"/>
      <c r="AB247" s="46" t="s">
        <v>248</v>
      </c>
      <c r="AC247" s="43">
        <v>22.731280000000005</v>
      </c>
      <c r="AD247" s="70">
        <v>25.454000000000001</v>
      </c>
      <c r="AE247" s="70">
        <v>24.279493333333338</v>
      </c>
      <c r="AF247" s="71">
        <v>0.86394515093391244</v>
      </c>
      <c r="AG247" s="69">
        <v>3.5583327010691834E-2</v>
      </c>
      <c r="AH247" s="43">
        <v>16.69096</v>
      </c>
      <c r="AI247" s="43">
        <v>27.776320000000009</v>
      </c>
      <c r="AJ247" s="43">
        <v>22.795630000000003</v>
      </c>
      <c r="AK247" s="41">
        <v>3.4099449693946697</v>
      </c>
      <c r="AL247" s="42">
        <v>0.14958766085406147</v>
      </c>
    </row>
    <row r="248" spans="20:38" x14ac:dyDescent="0.2">
      <c r="AB248" s="46" t="s">
        <v>249</v>
      </c>
      <c r="AC248" s="70">
        <v>14.513</v>
      </c>
      <c r="AD248" s="70">
        <v>17.663999999999998</v>
      </c>
      <c r="AE248" s="70">
        <v>16.828333333333333</v>
      </c>
      <c r="AF248" s="71">
        <v>1.1105226872463647</v>
      </c>
      <c r="AG248" s="69">
        <v>6.5991246147154486E-2</v>
      </c>
      <c r="AH248" s="70">
        <v>9.4529999999999976</v>
      </c>
      <c r="AI248" s="70">
        <v>14.7775</v>
      </c>
      <c r="AJ248" s="70">
        <v>11.865124999999997</v>
      </c>
      <c r="AK248" s="71">
        <v>1.8897631093274783</v>
      </c>
      <c r="AL248" s="69">
        <v>0.15927039195351744</v>
      </c>
    </row>
    <row r="249" spans="20:38" x14ac:dyDescent="0.2">
      <c r="AB249" s="47" t="s">
        <v>250</v>
      </c>
      <c r="AC249" s="70">
        <v>584.64</v>
      </c>
      <c r="AD249" s="70">
        <v>698.14</v>
      </c>
      <c r="AE249" s="70">
        <v>652.52333333333331</v>
      </c>
      <c r="AF249" s="71">
        <v>37.574522248755514</v>
      </c>
      <c r="AG249" s="69">
        <v>5.75834155336803E-2</v>
      </c>
      <c r="AH249" s="70">
        <v>402.04</v>
      </c>
      <c r="AI249" s="70">
        <v>640.04</v>
      </c>
      <c r="AJ249" s="70">
        <v>512.86500000000001</v>
      </c>
      <c r="AK249" s="71">
        <v>67.419669793021015</v>
      </c>
      <c r="AL249" s="69">
        <v>0.13145695220578713</v>
      </c>
    </row>
    <row r="250" spans="20:38" x14ac:dyDescent="0.2">
      <c r="AB250" s="46" t="s">
        <v>251</v>
      </c>
      <c r="AC250" s="70">
        <v>30.524999999999999</v>
      </c>
      <c r="AD250" s="70">
        <v>35.408999999999999</v>
      </c>
      <c r="AE250" s="70">
        <v>32.505000000000003</v>
      </c>
      <c r="AF250" s="71">
        <v>1.4658918786868285</v>
      </c>
      <c r="AG250" s="69">
        <v>4.5097427432297443E-2</v>
      </c>
      <c r="AH250" s="70">
        <v>17.897000000000002</v>
      </c>
      <c r="AI250" s="70">
        <v>32.989000000000004</v>
      </c>
      <c r="AJ250" s="70">
        <v>26.500375000000005</v>
      </c>
      <c r="AK250" s="71">
        <v>4.7777858872468277</v>
      </c>
      <c r="AL250" s="69">
        <v>0.1802912557745627</v>
      </c>
    </row>
    <row r="251" spans="20:38" x14ac:dyDescent="0.2">
      <c r="AB251" s="46" t="s">
        <v>252</v>
      </c>
      <c r="AC251" s="70">
        <v>64.459999999999994</v>
      </c>
      <c r="AD251" s="70">
        <v>73.67</v>
      </c>
      <c r="AE251" s="70">
        <v>67.428333333333342</v>
      </c>
      <c r="AF251" s="71">
        <v>2.9740007658969358</v>
      </c>
      <c r="AG251" s="69">
        <v>4.4106099303906895E-2</v>
      </c>
      <c r="AH251" s="70">
        <v>36.85</v>
      </c>
      <c r="AI251" s="70">
        <v>68.03</v>
      </c>
      <c r="AJ251" s="70">
        <v>53.930000000000007</v>
      </c>
      <c r="AK251" s="71">
        <v>9.3614061443780514</v>
      </c>
      <c r="AL251" s="69">
        <v>0.17358438984568977</v>
      </c>
    </row>
    <row r="252" spans="20:38" x14ac:dyDescent="0.2">
      <c r="AB252" s="46" t="s">
        <v>253</v>
      </c>
      <c r="AC252" s="70">
        <v>6.5779999999999994</v>
      </c>
      <c r="AD252" s="70">
        <v>7.3829999999999991</v>
      </c>
      <c r="AE252" s="70">
        <v>6.9229999999999992</v>
      </c>
      <c r="AF252" s="71">
        <v>0.24440318464919111</v>
      </c>
      <c r="AG252" s="69">
        <v>3.5303074483488538E-2</v>
      </c>
      <c r="AH252" s="70">
        <v>3.8984999999999999</v>
      </c>
      <c r="AI252" s="70">
        <v>7.0839999999999996</v>
      </c>
      <c r="AJ252" s="70">
        <v>5.6795624999999994</v>
      </c>
      <c r="AK252" s="71">
        <v>1.021097645841841</v>
      </c>
      <c r="AL252" s="69">
        <v>0.17978456013853905</v>
      </c>
    </row>
    <row r="253" spans="20:38" x14ac:dyDescent="0.2">
      <c r="AB253" s="46" t="s">
        <v>254</v>
      </c>
      <c r="AC253" s="70">
        <v>27.41</v>
      </c>
      <c r="AD253" s="70">
        <v>31.49</v>
      </c>
      <c r="AE253" s="70">
        <v>29.288333333333338</v>
      </c>
      <c r="AF253" s="71">
        <v>1.2062810157210002</v>
      </c>
      <c r="AG253" s="69">
        <v>4.1186400127047176E-2</v>
      </c>
      <c r="AH253" s="70">
        <v>16.95</v>
      </c>
      <c r="AI253" s="70">
        <v>30.96</v>
      </c>
      <c r="AJ253" s="70">
        <v>24.774999999999999</v>
      </c>
      <c r="AK253" s="71">
        <v>4.3595670656614471</v>
      </c>
      <c r="AL253" s="69">
        <v>0.17596638004687981</v>
      </c>
    </row>
    <row r="254" spans="20:38" x14ac:dyDescent="0.2">
      <c r="AB254" s="46" t="s">
        <v>255</v>
      </c>
      <c r="AC254" s="70">
        <v>5.21</v>
      </c>
      <c r="AD254" s="70">
        <v>6.14</v>
      </c>
      <c r="AE254" s="70">
        <v>5.6583333333333341</v>
      </c>
      <c r="AF254" s="71">
        <v>0.29185708070142058</v>
      </c>
      <c r="AG254" s="69">
        <v>5.1580043717482274E-2</v>
      </c>
      <c r="AH254" s="70">
        <v>3.27</v>
      </c>
      <c r="AI254" s="70">
        <v>6.09</v>
      </c>
      <c r="AJ254" s="70">
        <v>4.8937500000000007</v>
      </c>
      <c r="AK254" s="71">
        <v>0.84360739535638818</v>
      </c>
      <c r="AL254" s="69">
        <v>0.17238465294638836</v>
      </c>
    </row>
    <row r="255" spans="20:38" x14ac:dyDescent="0.2">
      <c r="AB255" s="48" t="s">
        <v>256</v>
      </c>
      <c r="AC255" s="70">
        <v>1.0848</v>
      </c>
      <c r="AD255" s="70">
        <v>1.2672000000000001</v>
      </c>
      <c r="AE255" s="70">
        <v>1.1584000000000001</v>
      </c>
      <c r="AF255" s="71">
        <v>5.6704144469341938E-2</v>
      </c>
      <c r="AG255" s="69">
        <v>4.8950400957650152E-2</v>
      </c>
      <c r="AH255" s="70">
        <v>0.73919999999999997</v>
      </c>
      <c r="AI255" s="70">
        <v>1.248</v>
      </c>
      <c r="AJ255" s="70">
        <v>0.97200000000000009</v>
      </c>
      <c r="AK255" s="71">
        <v>0.14041538377257565</v>
      </c>
      <c r="AL255" s="69">
        <v>0.1444602713709626</v>
      </c>
    </row>
    <row r="256" spans="20:38" x14ac:dyDescent="0.2">
      <c r="AB256" s="48" t="s">
        <v>257</v>
      </c>
      <c r="AC256" s="70">
        <v>5.3571800000000005</v>
      </c>
      <c r="AD256" s="70">
        <v>6.1211099999999998</v>
      </c>
      <c r="AE256" s="70">
        <v>5.7053000000000003</v>
      </c>
      <c r="AF256" s="71">
        <v>0.24874027049648931</v>
      </c>
      <c r="AG256" s="69">
        <v>4.3598105357560389E-2</v>
      </c>
      <c r="AH256" s="70">
        <v>3.3651599999999995</v>
      </c>
      <c r="AI256" s="70">
        <v>6.3918699999999999</v>
      </c>
      <c r="AJ256" s="70">
        <v>5.0356524999999994</v>
      </c>
      <c r="AK256" s="71">
        <v>0.88449780527922162</v>
      </c>
      <c r="AL256" s="69">
        <v>0.17564710934267638</v>
      </c>
    </row>
    <row r="257" spans="28:38" x14ac:dyDescent="0.2">
      <c r="AB257" s="48" t="s">
        <v>258</v>
      </c>
      <c r="AC257" s="70">
        <v>0.72600000000000009</v>
      </c>
      <c r="AD257" s="70">
        <v>0.83600000000000008</v>
      </c>
      <c r="AE257" s="70">
        <v>0.78283333333333338</v>
      </c>
      <c r="AF257" s="71">
        <v>3.8847636850764658E-2</v>
      </c>
      <c r="AG257" s="69">
        <v>4.9624403045473268E-2</v>
      </c>
      <c r="AH257" s="70">
        <v>0.48399999999999999</v>
      </c>
      <c r="AI257" s="70">
        <v>0.86900000000000011</v>
      </c>
      <c r="AJ257" s="70">
        <v>0.70125000000000015</v>
      </c>
      <c r="AK257" s="71">
        <v>0.11520498036109318</v>
      </c>
      <c r="AL257" s="69">
        <v>0.16428517698551609</v>
      </c>
    </row>
    <row r="258" spans="28:38" x14ac:dyDescent="0.2">
      <c r="AB258" s="48" t="s">
        <v>259</v>
      </c>
      <c r="AC258" s="70">
        <v>4.55</v>
      </c>
      <c r="AD258" s="70">
        <v>5.43</v>
      </c>
      <c r="AE258" s="70">
        <v>4.9249999999999998</v>
      </c>
      <c r="AF258" s="71">
        <v>0.29494349741377024</v>
      </c>
      <c r="AG258" s="69">
        <v>5.9887004551019342E-2</v>
      </c>
      <c r="AH258" s="70">
        <v>3.24</v>
      </c>
      <c r="AI258" s="70">
        <v>5.71</v>
      </c>
      <c r="AJ258" s="70">
        <v>4.5674999999999999</v>
      </c>
      <c r="AK258" s="71">
        <v>0.71698587852202489</v>
      </c>
      <c r="AL258" s="69">
        <v>0.15697556180011493</v>
      </c>
    </row>
    <row r="259" spans="28:38" x14ac:dyDescent="0.2">
      <c r="AB259" s="48" t="s">
        <v>260</v>
      </c>
      <c r="AC259" s="70">
        <v>0.86869999999999992</v>
      </c>
      <c r="AD259" s="70">
        <v>0.99960000000000004</v>
      </c>
      <c r="AE259" s="70">
        <v>0.9381166666666666</v>
      </c>
      <c r="AF259" s="71">
        <v>4.7309879752777069E-2</v>
      </c>
      <c r="AG259" s="69">
        <v>5.0430699542818487E-2</v>
      </c>
      <c r="AH259" s="70">
        <v>0.65449999999999997</v>
      </c>
      <c r="AI259" s="70">
        <v>1.0947999999999998</v>
      </c>
      <c r="AJ259" s="70">
        <v>0.88654999999999995</v>
      </c>
      <c r="AK259" s="71">
        <v>0.1365910593706634</v>
      </c>
      <c r="AL259" s="69">
        <v>0.15407033937247014</v>
      </c>
    </row>
    <row r="260" spans="28:38" x14ac:dyDescent="0.2">
      <c r="AB260" s="48" t="s">
        <v>261</v>
      </c>
      <c r="AC260" s="70">
        <v>2.83</v>
      </c>
      <c r="AD260" s="70">
        <v>3.16</v>
      </c>
      <c r="AE260" s="70">
        <v>3.0083333333333333</v>
      </c>
      <c r="AF260" s="71">
        <v>0.12005785642301331</v>
      </c>
      <c r="AG260" s="69">
        <v>3.990842872787146E-2</v>
      </c>
      <c r="AH260" s="70">
        <v>2.04</v>
      </c>
      <c r="AI260" s="70">
        <v>3.43</v>
      </c>
      <c r="AJ260" s="70">
        <v>2.82125</v>
      </c>
      <c r="AK260" s="71">
        <v>0.44554566264301132</v>
      </c>
      <c r="AL260" s="69">
        <v>0.15792491365281747</v>
      </c>
    </row>
    <row r="261" spans="28:38" x14ac:dyDescent="0.2">
      <c r="AB261" s="48" t="s">
        <v>262</v>
      </c>
      <c r="AC261" s="70">
        <v>0.38500000000000001</v>
      </c>
      <c r="AD261" s="70">
        <v>0.42900000000000005</v>
      </c>
      <c r="AE261" s="70">
        <v>0.41433333333333344</v>
      </c>
      <c r="AF261" s="71">
        <v>1.7584715585479988E-2</v>
      </c>
      <c r="AG261" s="69">
        <v>4.2440986931971E-2</v>
      </c>
      <c r="AH261" s="70">
        <v>0.30800000000000005</v>
      </c>
      <c r="AI261" s="70">
        <v>0.46200000000000008</v>
      </c>
      <c r="AJ261" s="70">
        <v>0.38912500000000005</v>
      </c>
      <c r="AK261" s="71">
        <v>4.9480899092477965E-2</v>
      </c>
      <c r="AL261" s="69">
        <v>0.12715939374873872</v>
      </c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"/>
  <sheetViews>
    <sheetView zoomScale="85" zoomScaleNormal="85" workbookViewId="0">
      <selection activeCell="I13" sqref="I13"/>
    </sheetView>
  </sheetViews>
  <sheetFormatPr defaultRowHeight="15" x14ac:dyDescent="0.25"/>
  <cols>
    <col min="2" max="2" width="13.42578125" customWidth="1"/>
  </cols>
  <sheetData>
    <row r="1" spans="1:44" ht="30.75" x14ac:dyDescent="0.25">
      <c r="A1" s="100" t="s">
        <v>267</v>
      </c>
      <c r="B1" s="100" t="s">
        <v>270</v>
      </c>
      <c r="C1" s="100" t="s">
        <v>210</v>
      </c>
      <c r="D1" s="100" t="s">
        <v>210</v>
      </c>
      <c r="E1" s="100" t="s">
        <v>210</v>
      </c>
      <c r="F1" s="100" t="s">
        <v>210</v>
      </c>
      <c r="G1" s="100" t="s">
        <v>210</v>
      </c>
      <c r="H1" s="100" t="s">
        <v>210</v>
      </c>
      <c r="I1" s="100" t="s">
        <v>210</v>
      </c>
      <c r="J1" s="100" t="s">
        <v>210</v>
      </c>
      <c r="K1" s="100" t="s">
        <v>210</v>
      </c>
      <c r="L1" s="100" t="s">
        <v>210</v>
      </c>
      <c r="M1" s="100" t="s">
        <v>211</v>
      </c>
      <c r="N1" s="100" t="s">
        <v>211</v>
      </c>
      <c r="O1" s="100" t="s">
        <v>211</v>
      </c>
      <c r="P1" s="100" t="s">
        <v>211</v>
      </c>
      <c r="Q1" s="100" t="s">
        <v>211</v>
      </c>
      <c r="R1" s="100" t="s">
        <v>211</v>
      </c>
      <c r="S1" s="100" t="s">
        <v>211</v>
      </c>
      <c r="T1" s="100" t="s">
        <v>211</v>
      </c>
      <c r="U1" s="100" t="s">
        <v>211</v>
      </c>
      <c r="V1" s="100" t="s">
        <v>211</v>
      </c>
      <c r="W1" s="100" t="s">
        <v>211</v>
      </c>
      <c r="X1" s="100" t="s">
        <v>211</v>
      </c>
      <c r="Y1" s="100" t="s">
        <v>211</v>
      </c>
      <c r="Z1" s="100" t="s">
        <v>211</v>
      </c>
      <c r="AA1" s="100" t="s">
        <v>211</v>
      </c>
      <c r="AB1" s="100" t="s">
        <v>211</v>
      </c>
      <c r="AC1" s="100" t="s">
        <v>211</v>
      </c>
      <c r="AD1" s="100" t="s">
        <v>211</v>
      </c>
      <c r="AE1" s="100" t="s">
        <v>211</v>
      </c>
      <c r="AF1" s="100" t="s">
        <v>211</v>
      </c>
      <c r="AG1" s="100" t="s">
        <v>211</v>
      </c>
      <c r="AH1" s="100" t="s">
        <v>211</v>
      </c>
      <c r="AI1" s="100" t="s">
        <v>211</v>
      </c>
      <c r="AJ1" s="100" t="s">
        <v>211</v>
      </c>
      <c r="AK1" s="100" t="s">
        <v>211</v>
      </c>
      <c r="AL1" s="100" t="s">
        <v>211</v>
      </c>
      <c r="AM1" s="100" t="s">
        <v>211</v>
      </c>
      <c r="AN1" s="100" t="s">
        <v>211</v>
      </c>
      <c r="AO1" s="100" t="s">
        <v>211</v>
      </c>
      <c r="AP1" s="100" t="s">
        <v>211</v>
      </c>
      <c r="AQ1" s="100" t="s">
        <v>211</v>
      </c>
      <c r="AR1" s="100" t="s">
        <v>211</v>
      </c>
    </row>
    <row r="2" spans="1:44" ht="15.75" x14ac:dyDescent="0.25">
      <c r="A2" s="101"/>
      <c r="B2" s="101"/>
      <c r="C2" s="85" t="s">
        <v>201</v>
      </c>
      <c r="D2" s="102" t="s">
        <v>202</v>
      </c>
      <c r="E2" s="102" t="s">
        <v>203</v>
      </c>
      <c r="F2" s="102" t="s">
        <v>204</v>
      </c>
      <c r="G2" s="102" t="s">
        <v>173</v>
      </c>
      <c r="H2" s="102" t="s">
        <v>205</v>
      </c>
      <c r="I2" s="102" t="s">
        <v>206</v>
      </c>
      <c r="J2" s="102" t="s">
        <v>207</v>
      </c>
      <c r="K2" s="102" t="s">
        <v>208</v>
      </c>
      <c r="L2" s="102" t="s">
        <v>209</v>
      </c>
      <c r="M2" s="103" t="s">
        <v>170</v>
      </c>
      <c r="N2" s="103" t="s">
        <v>171</v>
      </c>
      <c r="O2" s="103" t="s">
        <v>172</v>
      </c>
      <c r="P2" s="104" t="s">
        <v>173</v>
      </c>
      <c r="Q2" s="103" t="s">
        <v>174</v>
      </c>
      <c r="R2" s="103" t="s">
        <v>175</v>
      </c>
      <c r="S2" s="103" t="s">
        <v>176</v>
      </c>
      <c r="T2" s="104" t="s">
        <v>177</v>
      </c>
      <c r="U2" s="103" t="s">
        <v>178</v>
      </c>
      <c r="V2" s="103" t="s">
        <v>179</v>
      </c>
      <c r="W2" s="103" t="s">
        <v>180</v>
      </c>
      <c r="X2" s="104" t="s">
        <v>181</v>
      </c>
      <c r="Y2" s="103" t="s">
        <v>182</v>
      </c>
      <c r="Z2" s="104" t="s">
        <v>183</v>
      </c>
      <c r="AA2" s="103" t="s">
        <v>184</v>
      </c>
      <c r="AB2" s="103" t="s">
        <v>185</v>
      </c>
      <c r="AC2" s="103" t="s">
        <v>186</v>
      </c>
      <c r="AD2" s="103" t="s">
        <v>187</v>
      </c>
      <c r="AE2" s="103" t="s">
        <v>188</v>
      </c>
      <c r="AF2" s="105" t="s">
        <v>189</v>
      </c>
      <c r="AG2" s="105" t="s">
        <v>190</v>
      </c>
      <c r="AH2" s="105" t="s">
        <v>191</v>
      </c>
      <c r="AI2" s="105" t="s">
        <v>192</v>
      </c>
      <c r="AJ2" s="105" t="s">
        <v>193</v>
      </c>
      <c r="AK2" s="105" t="s">
        <v>194</v>
      </c>
      <c r="AL2" s="105" t="s">
        <v>195</v>
      </c>
      <c r="AM2" s="105" t="s">
        <v>180</v>
      </c>
      <c r="AN2" s="105" t="s">
        <v>196</v>
      </c>
      <c r="AO2" s="103" t="s">
        <v>197</v>
      </c>
      <c r="AP2" s="103" t="s">
        <v>198</v>
      </c>
      <c r="AQ2" s="103" t="s">
        <v>199</v>
      </c>
      <c r="AR2" s="105" t="s">
        <v>200</v>
      </c>
    </row>
    <row r="3" spans="1:44" ht="15.75" x14ac:dyDescent="0.25">
      <c r="A3" s="101"/>
      <c r="B3" s="106" t="s">
        <v>271</v>
      </c>
      <c r="C3" s="85" t="s">
        <v>215</v>
      </c>
      <c r="D3" s="85" t="s">
        <v>215</v>
      </c>
      <c r="E3" s="85" t="s">
        <v>215</v>
      </c>
      <c r="F3" s="85" t="s">
        <v>215</v>
      </c>
      <c r="G3" s="85" t="s">
        <v>215</v>
      </c>
      <c r="H3" s="85" t="s">
        <v>215</v>
      </c>
      <c r="I3" s="85" t="s">
        <v>215</v>
      </c>
      <c r="J3" s="85" t="s">
        <v>215</v>
      </c>
      <c r="K3" s="85" t="s">
        <v>215</v>
      </c>
      <c r="L3" s="85" t="s">
        <v>215</v>
      </c>
      <c r="M3" s="103" t="s">
        <v>214</v>
      </c>
      <c r="N3" s="103" t="s">
        <v>214</v>
      </c>
      <c r="O3" s="103" t="s">
        <v>214</v>
      </c>
      <c r="P3" s="103" t="s">
        <v>214</v>
      </c>
      <c r="Q3" s="103" t="s">
        <v>214</v>
      </c>
      <c r="R3" s="103" t="s">
        <v>214</v>
      </c>
      <c r="S3" s="103" t="s">
        <v>214</v>
      </c>
      <c r="T3" s="103" t="s">
        <v>214</v>
      </c>
      <c r="U3" s="103" t="s">
        <v>214</v>
      </c>
      <c r="V3" s="103" t="s">
        <v>214</v>
      </c>
      <c r="W3" s="103" t="s">
        <v>214</v>
      </c>
      <c r="X3" s="103" t="s">
        <v>214</v>
      </c>
      <c r="Y3" s="103" t="s">
        <v>214</v>
      </c>
      <c r="Z3" s="103" t="s">
        <v>214</v>
      </c>
      <c r="AA3" s="103" t="s">
        <v>214</v>
      </c>
      <c r="AB3" s="103" t="s">
        <v>214</v>
      </c>
      <c r="AC3" s="103" t="s">
        <v>214</v>
      </c>
      <c r="AD3" s="103" t="s">
        <v>214</v>
      </c>
      <c r="AE3" s="103" t="s">
        <v>214</v>
      </c>
      <c r="AF3" s="103" t="s">
        <v>214</v>
      </c>
      <c r="AG3" s="103" t="s">
        <v>214</v>
      </c>
      <c r="AH3" s="103" t="s">
        <v>214</v>
      </c>
      <c r="AI3" s="103" t="s">
        <v>214</v>
      </c>
      <c r="AJ3" s="103" t="s">
        <v>214</v>
      </c>
      <c r="AK3" s="103" t="s">
        <v>214</v>
      </c>
      <c r="AL3" s="103" t="s">
        <v>214</v>
      </c>
      <c r="AM3" s="103" t="s">
        <v>214</v>
      </c>
      <c r="AN3" s="103" t="s">
        <v>214</v>
      </c>
      <c r="AO3" s="103" t="s">
        <v>214</v>
      </c>
      <c r="AP3" s="103" t="s">
        <v>214</v>
      </c>
      <c r="AQ3" s="103" t="s">
        <v>214</v>
      </c>
      <c r="AR3" s="103" t="s">
        <v>214</v>
      </c>
    </row>
    <row r="4" spans="1:44" ht="15.75" x14ac:dyDescent="0.25">
      <c r="A4" s="102" t="s">
        <v>224</v>
      </c>
      <c r="B4" s="106">
        <v>8.1999999999999993</v>
      </c>
      <c r="C4" s="105">
        <v>31.6</v>
      </c>
      <c r="D4" s="107">
        <v>0.29350999999999999</v>
      </c>
      <c r="E4" s="107">
        <v>6.4326400000000001</v>
      </c>
      <c r="F4" s="107">
        <v>2.4325199999999998</v>
      </c>
      <c r="G4" s="107">
        <v>3.8700000000000005E-2</v>
      </c>
      <c r="H4" s="107">
        <v>0.6934499999999999</v>
      </c>
      <c r="I4" s="107">
        <v>0.7722</v>
      </c>
      <c r="J4" s="107">
        <v>1.4914199999999997</v>
      </c>
      <c r="K4" s="107">
        <v>2.2576000000000001</v>
      </c>
      <c r="L4" s="107">
        <v>0.13952000000000001</v>
      </c>
      <c r="M4" s="108">
        <v>3.0629</v>
      </c>
      <c r="N4" s="108">
        <v>11.346900000000002</v>
      </c>
      <c r="O4" s="108">
        <v>46.761000000000003</v>
      </c>
      <c r="P4" s="109">
        <v>380.19020000000012</v>
      </c>
      <c r="Q4" s="108">
        <v>8.7853999999999992</v>
      </c>
      <c r="R4" s="108">
        <v>33.43</v>
      </c>
      <c r="S4" s="108">
        <v>45</v>
      </c>
      <c r="T4" s="109">
        <v>236.37</v>
      </c>
      <c r="U4" s="108">
        <v>115.47599999999998</v>
      </c>
      <c r="V4" s="108">
        <v>123.01</v>
      </c>
      <c r="W4" s="108">
        <v>21.850399999999997</v>
      </c>
      <c r="X4" s="109">
        <v>144.85120000000001</v>
      </c>
      <c r="Y4" s="108">
        <v>11.867999999999999</v>
      </c>
      <c r="Z4" s="109">
        <v>509.24</v>
      </c>
      <c r="AA4" s="108">
        <v>29.952999999999999</v>
      </c>
      <c r="AB4" s="108">
        <v>58.66</v>
      </c>
      <c r="AC4" s="108">
        <v>6.2905000000000006</v>
      </c>
      <c r="AD4" s="108">
        <v>27.43</v>
      </c>
      <c r="AE4" s="108">
        <v>5.27</v>
      </c>
      <c r="AF4" s="107">
        <v>0.97919999999999996</v>
      </c>
      <c r="AG4" s="107">
        <v>5.3185000000000002</v>
      </c>
      <c r="AH4" s="107">
        <v>0.72600000000000009</v>
      </c>
      <c r="AI4" s="107">
        <v>4.5599999999999996</v>
      </c>
      <c r="AJ4" s="107">
        <v>0.86869999999999992</v>
      </c>
      <c r="AK4" s="107">
        <v>2.67</v>
      </c>
      <c r="AL4" s="107">
        <v>0.36300000000000004</v>
      </c>
      <c r="AM4" s="107">
        <v>2.4900000000000002</v>
      </c>
      <c r="AN4" s="107">
        <v>0.37</v>
      </c>
      <c r="AO4" s="108">
        <v>4.5219999999999994</v>
      </c>
      <c r="AP4" s="108">
        <v>46.51</v>
      </c>
      <c r="AQ4" s="108">
        <v>11.75</v>
      </c>
      <c r="AR4" s="107">
        <v>4.3120000000000003</v>
      </c>
    </row>
    <row r="5" spans="1:44" ht="15.75" x14ac:dyDescent="0.25">
      <c r="A5" s="102" t="s">
        <v>224</v>
      </c>
      <c r="B5" s="106">
        <v>45.2</v>
      </c>
      <c r="C5" s="105">
        <v>26.620200000000001</v>
      </c>
      <c r="D5" s="107">
        <v>0.38934999999999997</v>
      </c>
      <c r="E5" s="107">
        <v>7.5170900000000005</v>
      </c>
      <c r="F5" s="107">
        <v>3.6487799999999995</v>
      </c>
      <c r="G5" s="107">
        <v>6.966E-2</v>
      </c>
      <c r="H5" s="107">
        <v>1.18791</v>
      </c>
      <c r="I5" s="107">
        <v>1.0295999999999998</v>
      </c>
      <c r="J5" s="107">
        <v>1.1575200000000001</v>
      </c>
      <c r="K5" s="107">
        <v>2.6144999999999996</v>
      </c>
      <c r="L5" s="107">
        <v>0.24851999999999999</v>
      </c>
      <c r="M5" s="108">
        <v>3.6515000000000004</v>
      </c>
      <c r="N5" s="108">
        <v>13.385200000000001</v>
      </c>
      <c r="O5" s="108">
        <v>73.062700000000007</v>
      </c>
      <c r="P5" s="109">
        <v>691.30020000000002</v>
      </c>
      <c r="Q5" s="108">
        <v>12.611300000000002</v>
      </c>
      <c r="R5" s="108">
        <v>45.68</v>
      </c>
      <c r="S5" s="108">
        <v>59.88</v>
      </c>
      <c r="T5" s="109">
        <v>402.07</v>
      </c>
      <c r="U5" s="108">
        <v>152.35199999999998</v>
      </c>
      <c r="V5" s="108">
        <v>110.81</v>
      </c>
      <c r="W5" s="108">
        <v>27.776320000000009</v>
      </c>
      <c r="X5" s="109">
        <v>246.45920000000004</v>
      </c>
      <c r="Y5" s="108">
        <v>14.7775</v>
      </c>
      <c r="Z5" s="109">
        <v>573.14</v>
      </c>
      <c r="AA5" s="108">
        <v>32.989000000000004</v>
      </c>
      <c r="AB5" s="108">
        <v>68.03</v>
      </c>
      <c r="AC5" s="108">
        <v>7.0839999999999996</v>
      </c>
      <c r="AD5" s="108">
        <v>30.96</v>
      </c>
      <c r="AE5" s="108">
        <v>6.09</v>
      </c>
      <c r="AF5" s="107">
        <v>1.248</v>
      </c>
      <c r="AG5" s="107">
        <v>6.3918699999999999</v>
      </c>
      <c r="AH5" s="107">
        <v>0.86900000000000011</v>
      </c>
      <c r="AI5" s="107">
        <v>5.71</v>
      </c>
      <c r="AJ5" s="107">
        <v>1.0947999999999998</v>
      </c>
      <c r="AK5" s="107">
        <v>3.43</v>
      </c>
      <c r="AL5" s="107">
        <v>0.46200000000000008</v>
      </c>
      <c r="AM5" s="107">
        <v>3.19</v>
      </c>
      <c r="AN5" s="107">
        <v>0.47</v>
      </c>
      <c r="AO5" s="108">
        <v>7.3624999999999998</v>
      </c>
      <c r="AP5" s="108">
        <v>57.83</v>
      </c>
      <c r="AQ5" s="108">
        <v>13.05</v>
      </c>
      <c r="AR5" s="107">
        <v>6.0060000000000011</v>
      </c>
    </row>
    <row r="6" spans="1:44" ht="15.75" x14ac:dyDescent="0.25">
      <c r="A6" s="102" t="s">
        <v>224</v>
      </c>
      <c r="B6" s="106">
        <v>69.900000000000006</v>
      </c>
      <c r="C6" s="105">
        <v>32.660000000000004</v>
      </c>
      <c r="D6" s="107">
        <v>0.29949999999999999</v>
      </c>
      <c r="E6" s="107">
        <v>6.23691</v>
      </c>
      <c r="F6" s="107">
        <v>2.2368000000000001</v>
      </c>
      <c r="G6" s="107">
        <v>3.8700000000000005E-2</v>
      </c>
      <c r="H6" s="107">
        <v>0.67536000000000007</v>
      </c>
      <c r="I6" s="107">
        <v>0.72214999999999996</v>
      </c>
      <c r="J6" s="107">
        <v>1.5433600000000001</v>
      </c>
      <c r="K6" s="107">
        <v>2.2990999999999997</v>
      </c>
      <c r="L6" s="107">
        <v>0.15695999999999999</v>
      </c>
      <c r="M6" s="108">
        <v>2.7141000000000006</v>
      </c>
      <c r="N6" s="108">
        <v>7.5428000000000015</v>
      </c>
      <c r="O6" s="108">
        <v>41.638000000000005</v>
      </c>
      <c r="P6" s="109">
        <v>332.06619999999998</v>
      </c>
      <c r="Q6" s="108">
        <v>7.6845000000000008</v>
      </c>
      <c r="R6" s="108">
        <v>26.18</v>
      </c>
      <c r="S6" s="108">
        <v>35.409999999999997</v>
      </c>
      <c r="T6" s="109">
        <v>142.47</v>
      </c>
      <c r="U6" s="108">
        <v>112.56</v>
      </c>
      <c r="V6" s="108">
        <v>110.41</v>
      </c>
      <c r="W6" s="108">
        <v>26.094640000000005</v>
      </c>
      <c r="X6" s="109">
        <v>196.53919999999999</v>
      </c>
      <c r="Y6" s="108">
        <v>10.545499999999999</v>
      </c>
      <c r="Z6" s="109">
        <v>489.94</v>
      </c>
      <c r="AA6" s="108">
        <v>26.081000000000003</v>
      </c>
      <c r="AB6" s="108">
        <v>54.84</v>
      </c>
      <c r="AC6" s="108">
        <v>5.6694999999999993</v>
      </c>
      <c r="AD6" s="108">
        <v>24.46</v>
      </c>
      <c r="AE6" s="108">
        <v>5.16</v>
      </c>
      <c r="AF6" s="107">
        <v>0.91199999999999992</v>
      </c>
      <c r="AG6" s="107">
        <v>5.1347700000000005</v>
      </c>
      <c r="AH6" s="107">
        <v>0.77</v>
      </c>
      <c r="AI6" s="107">
        <v>5.12</v>
      </c>
      <c r="AJ6" s="107">
        <v>1.0233999999999999</v>
      </c>
      <c r="AK6" s="107">
        <v>3.26</v>
      </c>
      <c r="AL6" s="107">
        <v>0.44</v>
      </c>
      <c r="AM6" s="107">
        <v>3.08</v>
      </c>
      <c r="AN6" s="107">
        <v>0.45</v>
      </c>
      <c r="AO6" s="108">
        <v>6.0229999999999997</v>
      </c>
      <c r="AP6" s="108">
        <v>40.630000000000003</v>
      </c>
      <c r="AQ6" s="108">
        <v>10.262499999999999</v>
      </c>
      <c r="AR6" s="107">
        <v>3.399</v>
      </c>
    </row>
    <row r="7" spans="1:44" ht="15.75" x14ac:dyDescent="0.25">
      <c r="A7" s="102" t="s">
        <v>224</v>
      </c>
      <c r="B7" s="106">
        <v>76.7</v>
      </c>
      <c r="C7" s="105"/>
      <c r="D7" s="107">
        <v>0.26955000000000001</v>
      </c>
      <c r="E7" s="107">
        <v>5.1154299999999999</v>
      </c>
      <c r="F7" s="107">
        <v>2.6142599999999998</v>
      </c>
      <c r="G7" s="107">
        <v>7.740000000000001E-2</v>
      </c>
      <c r="H7" s="107">
        <v>0.65727000000000002</v>
      </c>
      <c r="I7" s="107">
        <v>1.0009999999999999</v>
      </c>
      <c r="J7" s="107">
        <v>0.99428000000000005</v>
      </c>
      <c r="K7" s="107">
        <v>1.7512999999999999</v>
      </c>
      <c r="L7" s="107">
        <v>0.23108000000000001</v>
      </c>
      <c r="M7" s="108">
        <v>2.7577000000000003</v>
      </c>
      <c r="N7" s="108">
        <v>11.259699999999999</v>
      </c>
      <c r="O7" s="108">
        <v>41.594400000000007</v>
      </c>
      <c r="P7" s="109">
        <v>682.50220000000002</v>
      </c>
      <c r="Q7" s="108">
        <v>8.2622</v>
      </c>
      <c r="R7" s="108">
        <v>32.26</v>
      </c>
      <c r="S7" s="108">
        <v>50.91</v>
      </c>
      <c r="T7" s="109">
        <v>219.27</v>
      </c>
      <c r="U7" s="108">
        <v>87.444000000000003</v>
      </c>
      <c r="V7" s="108">
        <v>101.71</v>
      </c>
      <c r="W7" s="108">
        <v>21.003840000000004</v>
      </c>
      <c r="X7" s="109">
        <v>151.71520000000001</v>
      </c>
      <c r="Y7" s="108">
        <v>9.4529999999999976</v>
      </c>
      <c r="Z7" s="109">
        <v>454.64</v>
      </c>
      <c r="AA7" s="108">
        <v>21.197000000000003</v>
      </c>
      <c r="AB7" s="108">
        <v>44.4</v>
      </c>
      <c r="AC7" s="108">
        <v>4.5999999999999996</v>
      </c>
      <c r="AD7" s="108">
        <v>20.51</v>
      </c>
      <c r="AE7" s="108">
        <v>4.26</v>
      </c>
      <c r="AF7" s="107">
        <v>0.90239999999999987</v>
      </c>
      <c r="AG7" s="107">
        <v>4.4675399999999996</v>
      </c>
      <c r="AH7" s="107">
        <v>0.62700000000000011</v>
      </c>
      <c r="AI7" s="107">
        <v>4.16</v>
      </c>
      <c r="AJ7" s="107">
        <v>0.78539999999999999</v>
      </c>
      <c r="AK7" s="107">
        <v>2.57</v>
      </c>
      <c r="AL7" s="107">
        <v>0.35200000000000004</v>
      </c>
      <c r="AM7" s="107">
        <v>2.27</v>
      </c>
      <c r="AN7" s="107">
        <v>0.34</v>
      </c>
      <c r="AO7" s="108">
        <v>4.484</v>
      </c>
      <c r="AP7" s="108">
        <v>46.3</v>
      </c>
      <c r="AQ7" s="108">
        <v>7.625</v>
      </c>
      <c r="AR7" s="107">
        <v>4.84</v>
      </c>
    </row>
    <row r="8" spans="1:44" ht="15.75" x14ac:dyDescent="0.25">
      <c r="A8" s="102" t="s">
        <v>224</v>
      </c>
      <c r="B8" s="106">
        <v>111.5</v>
      </c>
      <c r="C8" s="105">
        <v>26.509800000000002</v>
      </c>
      <c r="D8" s="107">
        <v>0.38335999999999998</v>
      </c>
      <c r="E8" s="107">
        <v>6.7500400000000003</v>
      </c>
      <c r="F8" s="107">
        <v>3.2433599999999996</v>
      </c>
      <c r="G8" s="107">
        <v>7.740000000000001E-2</v>
      </c>
      <c r="H8" s="107">
        <v>1.06128</v>
      </c>
      <c r="I8" s="107">
        <v>1.0438999999999998</v>
      </c>
      <c r="J8" s="107">
        <v>1.1723600000000001</v>
      </c>
      <c r="K8" s="107">
        <v>2.3239999999999998</v>
      </c>
      <c r="L8" s="107">
        <v>0.32700000000000001</v>
      </c>
      <c r="M8" s="108">
        <v>3.7495999999999996</v>
      </c>
      <c r="N8" s="108">
        <v>15.717800000000002</v>
      </c>
      <c r="O8" s="108">
        <v>70.479399999999998</v>
      </c>
      <c r="P8" s="109">
        <v>688.96820000000002</v>
      </c>
      <c r="Q8" s="108">
        <v>12.317</v>
      </c>
      <c r="R8" s="108">
        <v>52.94</v>
      </c>
      <c r="S8" s="108">
        <v>71.209999999999994</v>
      </c>
      <c r="T8" s="109">
        <v>394.67</v>
      </c>
      <c r="U8" s="108">
        <v>129.31199999999998</v>
      </c>
      <c r="V8" s="108">
        <v>120.41</v>
      </c>
      <c r="W8" s="108">
        <v>26.231920000000002</v>
      </c>
      <c r="X8" s="109">
        <v>237.93120000000002</v>
      </c>
      <c r="Y8" s="108">
        <v>14.72</v>
      </c>
      <c r="Z8" s="109">
        <v>640.04</v>
      </c>
      <c r="AA8" s="108">
        <v>30.91</v>
      </c>
      <c r="AB8" s="108">
        <v>62.3</v>
      </c>
      <c r="AC8" s="108">
        <v>6.8309999999999986</v>
      </c>
      <c r="AD8" s="108">
        <v>29.24</v>
      </c>
      <c r="AE8" s="108">
        <v>5.71</v>
      </c>
      <c r="AF8" s="107">
        <v>1.0944</v>
      </c>
      <c r="AG8" s="107">
        <v>6.0437500000000002</v>
      </c>
      <c r="AH8" s="107">
        <v>0.81400000000000006</v>
      </c>
      <c r="AI8" s="107">
        <v>5.2</v>
      </c>
      <c r="AJ8" s="107">
        <v>1.0115000000000001</v>
      </c>
      <c r="AK8" s="107">
        <v>3.33</v>
      </c>
      <c r="AL8" s="107">
        <v>0.44</v>
      </c>
      <c r="AM8" s="107">
        <v>2.95</v>
      </c>
      <c r="AN8" s="107">
        <v>0.47</v>
      </c>
      <c r="AO8" s="108">
        <v>7.0964999999999998</v>
      </c>
      <c r="AP8" s="108">
        <v>65.28</v>
      </c>
      <c r="AQ8" s="108">
        <v>11.15</v>
      </c>
      <c r="AR8" s="107">
        <v>6.6</v>
      </c>
    </row>
    <row r="9" spans="1:44" ht="15.75" x14ac:dyDescent="0.25">
      <c r="A9" s="102" t="s">
        <v>224</v>
      </c>
      <c r="B9" s="106">
        <v>123.1</v>
      </c>
      <c r="C9" s="105">
        <v>29.164000000000001</v>
      </c>
      <c r="D9" s="107">
        <v>0.34142999999999996</v>
      </c>
      <c r="E9" s="107">
        <v>6.4379300000000006</v>
      </c>
      <c r="F9" s="107">
        <v>2.6212499999999999</v>
      </c>
      <c r="G9" s="107">
        <v>4.6440000000000002E-2</v>
      </c>
      <c r="H9" s="107">
        <v>0.85625999999999991</v>
      </c>
      <c r="I9" s="107">
        <v>0.82224999999999993</v>
      </c>
      <c r="J9" s="107">
        <v>1.3207599999999999</v>
      </c>
      <c r="K9" s="107">
        <v>2.2492999999999999</v>
      </c>
      <c r="L9" s="107">
        <v>0.21364</v>
      </c>
      <c r="M9" s="108">
        <v>3.3354000000000004</v>
      </c>
      <c r="N9" s="108">
        <v>14.191800000000001</v>
      </c>
      <c r="O9" s="108">
        <v>54.227499999999999</v>
      </c>
      <c r="P9" s="109">
        <v>452.27020000000005</v>
      </c>
      <c r="Q9" s="108">
        <v>9.8863000000000003</v>
      </c>
      <c r="R9" s="108">
        <v>32.770000000000003</v>
      </c>
      <c r="S9" s="108">
        <v>51.95</v>
      </c>
      <c r="T9" s="109">
        <v>225.57</v>
      </c>
      <c r="U9" s="108">
        <v>113.964</v>
      </c>
      <c r="V9" s="108">
        <v>112.81</v>
      </c>
      <c r="W9" s="108">
        <v>21.255520000000004</v>
      </c>
      <c r="X9" s="109">
        <v>220.45920000000004</v>
      </c>
      <c r="Y9" s="108">
        <v>12.5465</v>
      </c>
      <c r="Z9" s="109">
        <v>529.44000000000005</v>
      </c>
      <c r="AA9" s="108">
        <v>28.336000000000006</v>
      </c>
      <c r="AB9" s="108">
        <v>56.74</v>
      </c>
      <c r="AC9" s="108">
        <v>5.9110000000000005</v>
      </c>
      <c r="AD9" s="108">
        <v>26.18</v>
      </c>
      <c r="AE9" s="108">
        <v>5.0599999999999996</v>
      </c>
      <c r="AF9" s="107">
        <v>0.98880000000000001</v>
      </c>
      <c r="AG9" s="107">
        <v>4.9703800000000005</v>
      </c>
      <c r="AH9" s="107">
        <v>0.70400000000000007</v>
      </c>
      <c r="AI9" s="107">
        <v>4.3099999999999996</v>
      </c>
      <c r="AJ9" s="107">
        <v>0.82110000000000005</v>
      </c>
      <c r="AK9" s="107">
        <v>2.65</v>
      </c>
      <c r="AL9" s="107">
        <v>0.37400000000000005</v>
      </c>
      <c r="AM9" s="107">
        <v>2.63</v>
      </c>
      <c r="AN9" s="107">
        <v>0.37</v>
      </c>
      <c r="AO9" s="108">
        <v>6.7450000000000001</v>
      </c>
      <c r="AP9" s="108">
        <v>46.39</v>
      </c>
      <c r="AQ9" s="108">
        <v>10.137499999999999</v>
      </c>
      <c r="AR9" s="107">
        <v>4.51</v>
      </c>
    </row>
    <row r="10" spans="1:44" ht="15.75" x14ac:dyDescent="0.25">
      <c r="A10" s="102" t="s">
        <v>224</v>
      </c>
      <c r="B10" s="106">
        <v>155.4</v>
      </c>
      <c r="C10" s="105">
        <v>31.813600000000001</v>
      </c>
      <c r="D10" s="107">
        <v>0.29949999999999999</v>
      </c>
      <c r="E10" s="107">
        <v>6.4326400000000001</v>
      </c>
      <c r="F10" s="107">
        <v>2.2717499999999999</v>
      </c>
      <c r="G10" s="107">
        <v>3.0960000000000001E-2</v>
      </c>
      <c r="H10" s="107">
        <v>0.71756999999999993</v>
      </c>
      <c r="I10" s="107">
        <v>0.7722</v>
      </c>
      <c r="J10" s="107">
        <v>1.5878800000000002</v>
      </c>
      <c r="K10" s="107">
        <v>2.2326999999999999</v>
      </c>
      <c r="L10" s="107">
        <v>0.15695999999999999</v>
      </c>
      <c r="M10" s="108">
        <v>2.7904000000000004</v>
      </c>
      <c r="N10" s="108">
        <v>13.614100000000002</v>
      </c>
      <c r="O10" s="108">
        <v>46.292300000000004</v>
      </c>
      <c r="P10" s="109">
        <v>350.93420000000009</v>
      </c>
      <c r="Q10" s="108">
        <v>8.0550999999999995</v>
      </c>
      <c r="R10" s="108">
        <v>26.77</v>
      </c>
      <c r="S10" s="108">
        <v>37.96</v>
      </c>
      <c r="T10" s="109">
        <v>185.17</v>
      </c>
      <c r="U10" s="108">
        <v>111.15599999999999</v>
      </c>
      <c r="V10" s="108">
        <v>115.71</v>
      </c>
      <c r="W10" s="108">
        <v>21.46144</v>
      </c>
      <c r="X10" s="109">
        <v>194.14720000000003</v>
      </c>
      <c r="Y10" s="108">
        <v>10.832999999999998</v>
      </c>
      <c r="Z10" s="109">
        <v>504.44</v>
      </c>
      <c r="AA10" s="108">
        <v>24.64</v>
      </c>
      <c r="AB10" s="108">
        <v>49.62</v>
      </c>
      <c r="AC10" s="108">
        <v>5.1520000000000001</v>
      </c>
      <c r="AD10" s="108">
        <v>22.47</v>
      </c>
      <c r="AE10" s="108">
        <v>4.33</v>
      </c>
      <c r="AF10" s="107">
        <v>0.91199999999999992</v>
      </c>
      <c r="AG10" s="107">
        <v>4.5932500000000003</v>
      </c>
      <c r="AH10" s="107">
        <v>0.6160000000000001</v>
      </c>
      <c r="AI10" s="107">
        <v>4.24</v>
      </c>
      <c r="AJ10" s="107">
        <v>0.83300000000000007</v>
      </c>
      <c r="AK10" s="107">
        <v>2.62</v>
      </c>
      <c r="AL10" s="107">
        <v>0.37400000000000005</v>
      </c>
      <c r="AM10" s="107">
        <v>2.34</v>
      </c>
      <c r="AN10" s="107">
        <v>0.37</v>
      </c>
      <c r="AO10" s="108">
        <v>5.5954999999999995</v>
      </c>
      <c r="AP10" s="108">
        <v>37.549999999999997</v>
      </c>
      <c r="AQ10" s="108">
        <v>8.5625</v>
      </c>
      <c r="AR10" s="107">
        <v>3.6850000000000001</v>
      </c>
    </row>
    <row r="11" spans="1:44" ht="15.75" x14ac:dyDescent="0.25">
      <c r="A11" s="102" t="s">
        <v>224</v>
      </c>
      <c r="B11" s="106">
        <v>157.69999999999999</v>
      </c>
      <c r="C11" s="105">
        <v>35.213000000000001</v>
      </c>
      <c r="D11" s="107">
        <v>0.26955000000000001</v>
      </c>
      <c r="E11" s="107">
        <v>5.5968200000000001</v>
      </c>
      <c r="F11" s="107">
        <v>1.9292399999999996</v>
      </c>
      <c r="G11" s="107">
        <v>3.0960000000000001E-2</v>
      </c>
      <c r="H11" s="107">
        <v>0.53666999999999998</v>
      </c>
      <c r="I11" s="107">
        <v>0.6149</v>
      </c>
      <c r="J11" s="107">
        <v>1.58046</v>
      </c>
      <c r="K11" s="107">
        <v>2.2410000000000001</v>
      </c>
      <c r="L11" s="107">
        <v>0.11772000000000001</v>
      </c>
      <c r="M11" s="108">
        <v>2.4961000000000002</v>
      </c>
      <c r="N11" s="108">
        <v>11.510400000000001</v>
      </c>
      <c r="O11" s="108">
        <v>33.244999999999997</v>
      </c>
      <c r="P11" s="109">
        <v>314.78819999999996</v>
      </c>
      <c r="Q11" s="108">
        <v>5.7007000000000012</v>
      </c>
      <c r="R11" s="108">
        <v>19.73</v>
      </c>
      <c r="S11" s="108">
        <v>31.52</v>
      </c>
      <c r="T11" s="109">
        <v>123.97</v>
      </c>
      <c r="U11" s="108">
        <v>111.42</v>
      </c>
      <c r="V11" s="108">
        <v>91.75</v>
      </c>
      <c r="W11" s="108">
        <v>16.69096</v>
      </c>
      <c r="X11" s="109">
        <v>146.93120000000002</v>
      </c>
      <c r="Y11" s="108">
        <v>10.1775</v>
      </c>
      <c r="Z11" s="109">
        <v>402.04</v>
      </c>
      <c r="AA11" s="108">
        <v>17.897000000000002</v>
      </c>
      <c r="AB11" s="108">
        <v>36.85</v>
      </c>
      <c r="AC11" s="108">
        <v>3.8984999999999999</v>
      </c>
      <c r="AD11" s="108">
        <v>16.95</v>
      </c>
      <c r="AE11" s="108">
        <v>3.27</v>
      </c>
      <c r="AF11" s="107">
        <v>0.73919999999999997</v>
      </c>
      <c r="AG11" s="107">
        <v>3.3651599999999995</v>
      </c>
      <c r="AH11" s="107">
        <v>0.48399999999999999</v>
      </c>
      <c r="AI11" s="107">
        <v>3.24</v>
      </c>
      <c r="AJ11" s="107">
        <v>0.65449999999999997</v>
      </c>
      <c r="AK11" s="107">
        <v>2.04</v>
      </c>
      <c r="AL11" s="107">
        <v>0.30800000000000005</v>
      </c>
      <c r="AM11" s="107">
        <v>2.06</v>
      </c>
      <c r="AN11" s="107">
        <v>0.28000000000000003</v>
      </c>
      <c r="AO11" s="108">
        <v>4.4175000000000004</v>
      </c>
      <c r="AP11" s="108">
        <v>61.26</v>
      </c>
      <c r="AQ11" s="108">
        <v>6.8875000000000002</v>
      </c>
      <c r="AR11" s="107">
        <v>2.3540000000000005</v>
      </c>
    </row>
    <row r="12" spans="1:44" ht="15.75" x14ac:dyDescent="0.25">
      <c r="A12" s="102" t="s">
        <v>223</v>
      </c>
      <c r="B12" s="110">
        <v>4.0999999999999996</v>
      </c>
      <c r="C12" s="105">
        <v>24.402999999999999</v>
      </c>
      <c r="D12" s="107">
        <v>0.58102999999999994</v>
      </c>
      <c r="E12" s="107">
        <v>9.4214900000000004</v>
      </c>
      <c r="F12" s="107">
        <v>4.6273799999999996</v>
      </c>
      <c r="G12" s="107">
        <v>6.1920000000000003E-2</v>
      </c>
      <c r="H12" s="107">
        <v>1.4351399999999999</v>
      </c>
      <c r="I12" s="107">
        <v>1.07965</v>
      </c>
      <c r="J12" s="107">
        <v>0.82362000000000002</v>
      </c>
      <c r="K12" s="107">
        <v>3.2121</v>
      </c>
      <c r="L12" s="107">
        <v>0.31828000000000001</v>
      </c>
      <c r="M12" s="108">
        <v>4.5017000000000005</v>
      </c>
      <c r="N12" s="108">
        <v>24.296099999999999</v>
      </c>
      <c r="O12" s="108">
        <v>89.347300000000004</v>
      </c>
      <c r="P12" s="109">
        <v>671.37220000000002</v>
      </c>
      <c r="Q12" s="108">
        <v>14.7477</v>
      </c>
      <c r="R12" s="108">
        <v>51.44</v>
      </c>
      <c r="S12" s="108">
        <v>70.489999999999995</v>
      </c>
      <c r="T12" s="109">
        <v>305.37</v>
      </c>
      <c r="U12" s="108">
        <v>171.19199999999998</v>
      </c>
      <c r="V12" s="108">
        <v>120.21</v>
      </c>
      <c r="W12" s="108">
        <v>24.916320000000006</v>
      </c>
      <c r="X12" s="109">
        <v>148.38719999999998</v>
      </c>
      <c r="Y12" s="108">
        <v>17.445499999999996</v>
      </c>
      <c r="Z12" s="109">
        <v>698.14</v>
      </c>
      <c r="AA12" s="108">
        <v>35.408999999999999</v>
      </c>
      <c r="AB12" s="108">
        <v>73.67</v>
      </c>
      <c r="AC12" s="108">
        <v>7.3829999999999991</v>
      </c>
      <c r="AD12" s="108">
        <v>31.49</v>
      </c>
      <c r="AE12" s="108">
        <v>6.14</v>
      </c>
      <c r="AF12" s="107">
        <v>1.2672000000000001</v>
      </c>
      <c r="AG12" s="107">
        <v>6.1211099999999998</v>
      </c>
      <c r="AH12" s="107">
        <v>0.83600000000000008</v>
      </c>
      <c r="AI12" s="107">
        <v>5.43</v>
      </c>
      <c r="AJ12" s="107">
        <v>0.99960000000000004</v>
      </c>
      <c r="AK12" s="107">
        <v>3.15</v>
      </c>
      <c r="AL12" s="107">
        <v>0.42900000000000005</v>
      </c>
      <c r="AM12" s="107">
        <v>2.92</v>
      </c>
      <c r="AN12" s="107">
        <v>0.42</v>
      </c>
      <c r="AO12" s="108">
        <v>4.5789999999999997</v>
      </c>
      <c r="AP12" s="108">
        <v>67.69</v>
      </c>
      <c r="AQ12" s="108">
        <v>13.4625</v>
      </c>
      <c r="AR12" s="107">
        <v>5.3020000000000005</v>
      </c>
    </row>
    <row r="13" spans="1:44" ht="15.75" x14ac:dyDescent="0.25">
      <c r="A13" s="102" t="s">
        <v>223</v>
      </c>
      <c r="B13" s="110">
        <v>13.7</v>
      </c>
      <c r="C13" s="105">
        <v>25.415000000000003</v>
      </c>
      <c r="D13" s="107">
        <v>0.61097999999999997</v>
      </c>
      <c r="E13" s="107">
        <v>8.9030699999999996</v>
      </c>
      <c r="F13" s="107">
        <v>4.4176799999999998</v>
      </c>
      <c r="G13" s="107">
        <v>6.1920000000000003E-2</v>
      </c>
      <c r="H13" s="107">
        <v>1.3085099999999998</v>
      </c>
      <c r="I13" s="107">
        <v>0.75075000000000003</v>
      </c>
      <c r="J13" s="107">
        <v>0.76426000000000005</v>
      </c>
      <c r="K13" s="107">
        <v>2.8386</v>
      </c>
      <c r="L13" s="107">
        <v>0.30519999999999997</v>
      </c>
      <c r="M13" s="108">
        <v>4.0003000000000002</v>
      </c>
      <c r="N13" s="108">
        <v>21.8872</v>
      </c>
      <c r="O13" s="108">
        <v>85.75030000000001</v>
      </c>
      <c r="P13" s="109">
        <v>616.8882000000001</v>
      </c>
      <c r="Q13" s="108">
        <v>13.897500000000001</v>
      </c>
      <c r="R13" s="108">
        <v>54.94</v>
      </c>
      <c r="S13" s="108">
        <v>53.27</v>
      </c>
      <c r="T13" s="109">
        <v>250.87</v>
      </c>
      <c r="U13" s="108">
        <v>153.072</v>
      </c>
      <c r="V13" s="108">
        <v>117.31</v>
      </c>
      <c r="W13" s="108">
        <v>22.731280000000005</v>
      </c>
      <c r="X13" s="109">
        <v>169.60319999999999</v>
      </c>
      <c r="Y13" s="108">
        <v>17.617999999999999</v>
      </c>
      <c r="Z13" s="109">
        <v>627.04</v>
      </c>
      <c r="AA13" s="108">
        <v>31.988</v>
      </c>
      <c r="AB13" s="108">
        <v>65.37</v>
      </c>
      <c r="AC13" s="108">
        <v>6.5779999999999994</v>
      </c>
      <c r="AD13" s="108">
        <v>27.41</v>
      </c>
      <c r="AE13" s="108">
        <v>5.21</v>
      </c>
      <c r="AF13" s="107">
        <v>1.0848</v>
      </c>
      <c r="AG13" s="107">
        <v>5.3571800000000005</v>
      </c>
      <c r="AH13" s="107">
        <v>0.72600000000000009</v>
      </c>
      <c r="AI13" s="107">
        <v>4.55</v>
      </c>
      <c r="AJ13" s="107">
        <v>0.88059999999999994</v>
      </c>
      <c r="AK13" s="107">
        <v>2.91</v>
      </c>
      <c r="AL13" s="107">
        <v>0.39600000000000002</v>
      </c>
      <c r="AM13" s="107">
        <v>2.66</v>
      </c>
      <c r="AN13" s="107">
        <v>0.39</v>
      </c>
      <c r="AO13" s="108">
        <v>5.1870000000000003</v>
      </c>
      <c r="AP13" s="108">
        <v>56.76</v>
      </c>
      <c r="AQ13" s="108">
        <v>11.887499999999999</v>
      </c>
      <c r="AR13" s="107">
        <v>4.2130000000000001</v>
      </c>
    </row>
    <row r="14" spans="1:44" ht="15.75" x14ac:dyDescent="0.25">
      <c r="A14" s="102" t="s">
        <v>223</v>
      </c>
      <c r="B14" s="110">
        <v>21.9</v>
      </c>
      <c r="C14" s="105">
        <v>26.818000000000001</v>
      </c>
      <c r="D14" s="107">
        <v>0.53310999999999997</v>
      </c>
      <c r="E14" s="107">
        <v>8.2841400000000007</v>
      </c>
      <c r="F14" s="107">
        <v>3.9703199999999996</v>
      </c>
      <c r="G14" s="107">
        <v>6.1920000000000003E-2</v>
      </c>
      <c r="H14" s="107">
        <v>1.1698199999999999</v>
      </c>
      <c r="I14" s="107">
        <v>0.70069999999999999</v>
      </c>
      <c r="J14" s="107">
        <v>0.89039999999999997</v>
      </c>
      <c r="K14" s="107">
        <v>2.7887999999999997</v>
      </c>
      <c r="L14" s="107">
        <v>0.30084</v>
      </c>
      <c r="M14" s="108">
        <v>3.8041</v>
      </c>
      <c r="N14" s="108">
        <v>20.099600000000002</v>
      </c>
      <c r="O14" s="108">
        <v>94.099699999999984</v>
      </c>
      <c r="P14" s="109">
        <v>602.89620000000002</v>
      </c>
      <c r="Q14" s="108">
        <v>13.7013</v>
      </c>
      <c r="R14" s="108">
        <v>65.16</v>
      </c>
      <c r="S14" s="108">
        <v>61.9</v>
      </c>
      <c r="T14" s="109">
        <v>365.87</v>
      </c>
      <c r="U14" s="108">
        <v>146.952</v>
      </c>
      <c r="V14" s="108">
        <v>120.11</v>
      </c>
      <c r="W14" s="108">
        <v>24.470160000000003</v>
      </c>
      <c r="X14" s="109">
        <v>213.8032</v>
      </c>
      <c r="Y14" s="108">
        <v>17.663999999999998</v>
      </c>
      <c r="Z14" s="109">
        <v>655.84</v>
      </c>
      <c r="AA14" s="108">
        <v>32.142000000000003</v>
      </c>
      <c r="AB14" s="108">
        <v>67.59</v>
      </c>
      <c r="AC14" s="108">
        <v>6.8884999999999996</v>
      </c>
      <c r="AD14" s="108">
        <v>29.18</v>
      </c>
      <c r="AE14" s="108">
        <v>5.63</v>
      </c>
      <c r="AF14" s="107">
        <v>1.1423999999999999</v>
      </c>
      <c r="AG14" s="107">
        <v>5.6279399999999988</v>
      </c>
      <c r="AH14" s="107">
        <v>0.80300000000000005</v>
      </c>
      <c r="AI14" s="107">
        <v>5.03</v>
      </c>
      <c r="AJ14" s="107">
        <v>0.96389999999999998</v>
      </c>
      <c r="AK14" s="107">
        <v>2.97</v>
      </c>
      <c r="AL14" s="107">
        <v>0.41800000000000004</v>
      </c>
      <c r="AM14" s="107">
        <v>3.06</v>
      </c>
      <c r="AN14" s="107">
        <v>0.42</v>
      </c>
      <c r="AO14" s="108">
        <v>6.4885000000000002</v>
      </c>
      <c r="AP14" s="108">
        <v>58.91</v>
      </c>
      <c r="AQ14" s="108">
        <v>11.725</v>
      </c>
      <c r="AR14" s="107">
        <v>4.6749999999999998</v>
      </c>
    </row>
    <row r="15" spans="1:44" ht="15.75" x14ac:dyDescent="0.25">
      <c r="A15" s="102" t="s">
        <v>223</v>
      </c>
      <c r="B15" s="110">
        <v>28.7</v>
      </c>
      <c r="C15" s="105">
        <v>24.932000000000002</v>
      </c>
      <c r="D15" s="107">
        <v>0.49117999999999995</v>
      </c>
      <c r="E15" s="107">
        <v>8.6491500000000006</v>
      </c>
      <c r="F15" s="107">
        <v>4.3617600000000003</v>
      </c>
      <c r="G15" s="107">
        <v>7.740000000000001E-2</v>
      </c>
      <c r="H15" s="107">
        <v>1.19394</v>
      </c>
      <c r="I15" s="107">
        <v>0.67209999999999992</v>
      </c>
      <c r="J15" s="107">
        <v>0.80878000000000005</v>
      </c>
      <c r="K15" s="107">
        <v>2.8552</v>
      </c>
      <c r="L15" s="107">
        <v>0.35316000000000003</v>
      </c>
      <c r="M15" s="108">
        <v>4.2292000000000005</v>
      </c>
      <c r="N15" s="108">
        <v>21.560200000000002</v>
      </c>
      <c r="O15" s="108">
        <v>130.35310000000001</v>
      </c>
      <c r="P15" s="109">
        <v>713.45420000000013</v>
      </c>
      <c r="Q15" s="108">
        <v>14.693200000000001</v>
      </c>
      <c r="R15" s="108">
        <v>71.63</v>
      </c>
      <c r="S15" s="108">
        <v>64.28</v>
      </c>
      <c r="T15" s="109">
        <v>317.97000000000003</v>
      </c>
      <c r="U15" s="108">
        <v>153.19199999999998</v>
      </c>
      <c r="V15" s="108">
        <v>118.31</v>
      </c>
      <c r="W15" s="108">
        <v>23.772320000000004</v>
      </c>
      <c r="X15" s="109">
        <v>176.9872</v>
      </c>
      <c r="Y15" s="108">
        <v>17.273</v>
      </c>
      <c r="Z15" s="109">
        <v>682.94</v>
      </c>
      <c r="AA15" s="108">
        <v>32.747</v>
      </c>
      <c r="AB15" s="108">
        <v>66.95</v>
      </c>
      <c r="AC15" s="108">
        <v>6.8769999999999989</v>
      </c>
      <c r="AD15" s="108">
        <v>29.04</v>
      </c>
      <c r="AE15" s="108">
        <v>5.43</v>
      </c>
      <c r="AF15" s="107">
        <v>1.1519999999999999</v>
      </c>
      <c r="AG15" s="107">
        <v>5.4925599999999992</v>
      </c>
      <c r="AH15" s="107">
        <v>0.7370000000000001</v>
      </c>
      <c r="AI15" s="107">
        <v>4.63</v>
      </c>
      <c r="AJ15" s="107">
        <v>0.86869999999999992</v>
      </c>
      <c r="AK15" s="107">
        <v>2.83</v>
      </c>
      <c r="AL15" s="107">
        <v>0.38500000000000001</v>
      </c>
      <c r="AM15" s="107">
        <v>2.74</v>
      </c>
      <c r="AN15" s="107">
        <v>0.39</v>
      </c>
      <c r="AO15" s="108">
        <v>5.3295000000000003</v>
      </c>
      <c r="AP15" s="108">
        <v>55.59</v>
      </c>
      <c r="AQ15" s="108">
        <v>11.574999999999999</v>
      </c>
      <c r="AR15" s="107">
        <v>4.5430000000000001</v>
      </c>
    </row>
    <row r="16" spans="1:44" ht="15.75" x14ac:dyDescent="0.25">
      <c r="A16" s="102" t="s">
        <v>223</v>
      </c>
      <c r="B16" s="110">
        <v>61.6</v>
      </c>
      <c r="C16" s="105">
        <v>28.911000000000001</v>
      </c>
      <c r="D16" s="107">
        <v>0.41330999999999996</v>
      </c>
      <c r="E16" s="107">
        <v>7.1150500000000001</v>
      </c>
      <c r="F16" s="107">
        <v>3.2713199999999998</v>
      </c>
      <c r="G16" s="107">
        <v>6.966E-2</v>
      </c>
      <c r="H16" s="107">
        <v>1.0431900000000001</v>
      </c>
      <c r="I16" s="107">
        <v>0.85799999999999998</v>
      </c>
      <c r="J16" s="107">
        <v>1.20204</v>
      </c>
      <c r="K16" s="107">
        <v>2.5232000000000001</v>
      </c>
      <c r="L16" s="107">
        <v>0.23544000000000001</v>
      </c>
      <c r="M16" s="108">
        <v>3.2372999999999998</v>
      </c>
      <c r="N16" s="108">
        <v>14.965700000000002</v>
      </c>
      <c r="O16" s="108">
        <v>69.792700000000011</v>
      </c>
      <c r="P16" s="109">
        <v>690.24019999999985</v>
      </c>
      <c r="Q16" s="108">
        <v>11.510400000000001</v>
      </c>
      <c r="R16" s="108">
        <v>38.49</v>
      </c>
      <c r="S16" s="108">
        <v>51.23</v>
      </c>
      <c r="T16" s="109">
        <v>221.77</v>
      </c>
      <c r="U16" s="108">
        <v>116.268</v>
      </c>
      <c r="V16" s="108">
        <v>117.31</v>
      </c>
      <c r="W16" s="108">
        <v>24.332880000000007</v>
      </c>
      <c r="X16" s="109">
        <v>283.37920000000003</v>
      </c>
      <c r="Y16" s="108">
        <v>14.513</v>
      </c>
      <c r="Z16" s="109">
        <v>584.64</v>
      </c>
      <c r="AA16" s="108">
        <v>30.524999999999999</v>
      </c>
      <c r="AB16" s="108">
        <v>64.459999999999994</v>
      </c>
      <c r="AC16" s="108">
        <v>6.7965</v>
      </c>
      <c r="AD16" s="108">
        <v>28.93</v>
      </c>
      <c r="AE16" s="108">
        <v>5.76</v>
      </c>
      <c r="AF16" s="107">
        <v>1.1232000000000002</v>
      </c>
      <c r="AG16" s="107">
        <v>5.7923299999999998</v>
      </c>
      <c r="AH16" s="107">
        <v>0.79200000000000004</v>
      </c>
      <c r="AI16" s="107">
        <v>4.84</v>
      </c>
      <c r="AJ16" s="107">
        <v>0.95199999999999996</v>
      </c>
      <c r="AK16" s="107">
        <v>3.03</v>
      </c>
      <c r="AL16" s="107">
        <v>0.42900000000000005</v>
      </c>
      <c r="AM16" s="107">
        <v>2.95</v>
      </c>
      <c r="AN16" s="107">
        <v>0.44</v>
      </c>
      <c r="AO16" s="108">
        <v>8.3409999999999993</v>
      </c>
      <c r="AP16" s="108">
        <v>53.45</v>
      </c>
      <c r="AQ16" s="108">
        <v>11.637499999999999</v>
      </c>
      <c r="AR16" s="107">
        <v>4.4770000000000003</v>
      </c>
    </row>
    <row r="17" spans="1:44" ht="15.75" x14ac:dyDescent="0.25">
      <c r="A17" s="102" t="s">
        <v>223</v>
      </c>
      <c r="B17" s="110">
        <v>86.2</v>
      </c>
      <c r="C17" s="105">
        <v>26.012999999999998</v>
      </c>
      <c r="D17" s="107">
        <v>0.44924999999999998</v>
      </c>
      <c r="E17" s="107">
        <v>8.0619600000000009</v>
      </c>
      <c r="F17" s="107">
        <v>3.9423599999999994</v>
      </c>
      <c r="G17" s="107">
        <v>6.966E-2</v>
      </c>
      <c r="H17" s="107">
        <v>1.27233</v>
      </c>
      <c r="I17" s="107">
        <v>0.76505000000000001</v>
      </c>
      <c r="J17" s="107">
        <v>0.83104000000000011</v>
      </c>
      <c r="K17" s="107">
        <v>2.7306999999999997</v>
      </c>
      <c r="L17" s="107">
        <v>0.34444000000000002</v>
      </c>
      <c r="M17" s="108">
        <v>3.8258999999999999</v>
      </c>
      <c r="N17" s="108">
        <v>18.780700000000003</v>
      </c>
      <c r="O17" s="108">
        <v>83.134299999999996</v>
      </c>
      <c r="P17" s="109">
        <v>653.35220000000004</v>
      </c>
      <c r="Q17" s="108">
        <v>13.450600000000001</v>
      </c>
      <c r="R17" s="108">
        <v>65.81</v>
      </c>
      <c r="S17" s="108">
        <v>60.09</v>
      </c>
      <c r="T17" s="109">
        <v>319.97000000000003</v>
      </c>
      <c r="U17" s="108">
        <v>126.91200000000001</v>
      </c>
      <c r="V17" s="108">
        <v>117.31</v>
      </c>
      <c r="W17" s="108">
        <v>25.454000000000001</v>
      </c>
      <c r="X17" s="109">
        <v>215.15520000000001</v>
      </c>
      <c r="Y17" s="108">
        <v>16.456499999999998</v>
      </c>
      <c r="Z17" s="109">
        <v>666.54</v>
      </c>
      <c r="AA17" s="108">
        <v>32.219000000000001</v>
      </c>
      <c r="AB17" s="108">
        <v>66.53</v>
      </c>
      <c r="AC17" s="108">
        <v>7.0149999999999997</v>
      </c>
      <c r="AD17" s="108">
        <v>29.68</v>
      </c>
      <c r="AE17" s="108">
        <v>5.78</v>
      </c>
      <c r="AF17" s="107">
        <v>1.1807999999999998</v>
      </c>
      <c r="AG17" s="107">
        <v>5.8406799999999999</v>
      </c>
      <c r="AH17" s="107">
        <v>0.80300000000000005</v>
      </c>
      <c r="AI17" s="107">
        <v>5.07</v>
      </c>
      <c r="AJ17" s="107">
        <v>0.96389999999999998</v>
      </c>
      <c r="AK17" s="107">
        <v>3.16</v>
      </c>
      <c r="AL17" s="107">
        <v>0.42900000000000005</v>
      </c>
      <c r="AM17" s="107">
        <v>2.99</v>
      </c>
      <c r="AN17" s="107">
        <v>0.44</v>
      </c>
      <c r="AO17" s="108">
        <v>6.2415000000000003</v>
      </c>
      <c r="AP17" s="108">
        <v>50.67</v>
      </c>
      <c r="AQ17" s="108">
        <v>11.6625</v>
      </c>
      <c r="AR17" s="107">
        <v>5.39</v>
      </c>
    </row>
    <row r="18" spans="1:44" ht="15.75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</row>
    <row r="19" spans="1:44" x14ac:dyDescent="0.25">
      <c r="C19" s="73"/>
      <c r="M19" s="73"/>
      <c r="O19" s="73"/>
      <c r="Q19" s="73"/>
      <c r="R19" s="73"/>
      <c r="S19" s="73"/>
      <c r="T19" s="73"/>
      <c r="AP19" s="73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4"/>
  <sheetViews>
    <sheetView zoomScale="85" zoomScaleNormal="85" workbookViewId="0">
      <selection activeCell="J97" sqref="J97"/>
    </sheetView>
  </sheetViews>
  <sheetFormatPr defaultRowHeight="15" x14ac:dyDescent="0.25"/>
  <cols>
    <col min="1" max="1" width="9.140625" style="74"/>
    <col min="2" max="2" width="11.42578125" style="74" customWidth="1"/>
    <col min="3" max="3" width="14.5703125" style="74" customWidth="1"/>
    <col min="4" max="4" width="17" style="74" customWidth="1"/>
    <col min="5" max="5" width="15.42578125" style="74" customWidth="1"/>
    <col min="6" max="6" width="17.7109375" style="74" customWidth="1"/>
  </cols>
  <sheetData>
    <row r="1" spans="1:19" ht="45" x14ac:dyDescent="0.25">
      <c r="A1" s="93" t="s">
        <v>267</v>
      </c>
      <c r="B1" s="93" t="s">
        <v>270</v>
      </c>
      <c r="C1" s="93" t="s">
        <v>274</v>
      </c>
      <c r="D1" s="93" t="s">
        <v>275</v>
      </c>
      <c r="E1" s="93" t="s">
        <v>276</v>
      </c>
      <c r="F1" s="93" t="s">
        <v>277</v>
      </c>
      <c r="G1" s="94" t="s">
        <v>269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ht="15.75" x14ac:dyDescent="0.25">
      <c r="A2" s="83"/>
      <c r="B2" s="83" t="s">
        <v>271</v>
      </c>
      <c r="C2" s="83" t="s">
        <v>272</v>
      </c>
      <c r="D2" s="83" t="s">
        <v>272</v>
      </c>
      <c r="E2" s="83" t="s">
        <v>272</v>
      </c>
      <c r="F2" s="83" t="s">
        <v>272</v>
      </c>
      <c r="G2" s="84" t="s">
        <v>272</v>
      </c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</row>
    <row r="3" spans="1:19" ht="15.75" x14ac:dyDescent="0.25">
      <c r="A3" s="95" t="s">
        <v>223</v>
      </c>
      <c r="B3" s="79">
        <v>2.738</v>
      </c>
      <c r="C3" s="80">
        <v>21.568292758134199</v>
      </c>
      <c r="D3" s="80">
        <f t="shared" ref="D3:D34" si="0">F3-C3</f>
        <v>78.431707241865809</v>
      </c>
      <c r="E3" s="80">
        <f t="shared" ref="E3:E24" si="1">100-F3</f>
        <v>0</v>
      </c>
      <c r="F3" s="80">
        <v>100</v>
      </c>
      <c r="G3" s="96">
        <f t="shared" ref="G3:G34" si="2">SUM(C3:E3)</f>
        <v>100</v>
      </c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</row>
    <row r="4" spans="1:19" ht="15.75" x14ac:dyDescent="0.25">
      <c r="A4" s="95" t="s">
        <v>223</v>
      </c>
      <c r="B4" s="79">
        <v>4.1070000000000002</v>
      </c>
      <c r="C4" s="80">
        <v>20.4880200470839</v>
      </c>
      <c r="D4" s="80">
        <f t="shared" si="0"/>
        <v>79.511979952916107</v>
      </c>
      <c r="E4" s="80">
        <f t="shared" si="1"/>
        <v>0</v>
      </c>
      <c r="F4" s="80">
        <v>100</v>
      </c>
      <c r="G4" s="96">
        <f t="shared" si="2"/>
        <v>100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ht="15.75" x14ac:dyDescent="0.25">
      <c r="A5" s="95" t="s">
        <v>223</v>
      </c>
      <c r="B5" s="79">
        <v>5.476</v>
      </c>
      <c r="C5" s="80">
        <v>22.692205330870799</v>
      </c>
      <c r="D5" s="80">
        <f t="shared" si="0"/>
        <v>77.307794669129208</v>
      </c>
      <c r="E5" s="80">
        <f t="shared" si="1"/>
        <v>0</v>
      </c>
      <c r="F5" s="80">
        <v>100</v>
      </c>
      <c r="G5" s="96">
        <f t="shared" si="2"/>
        <v>100</v>
      </c>
    </row>
    <row r="6" spans="1:19" ht="15.75" x14ac:dyDescent="0.25">
      <c r="A6" s="95" t="s">
        <v>223</v>
      </c>
      <c r="B6" s="79">
        <v>6.8449999999999998</v>
      </c>
      <c r="C6" s="80">
        <v>8.5642647195458608</v>
      </c>
      <c r="D6" s="80">
        <f t="shared" si="0"/>
        <v>84.03634067470793</v>
      </c>
      <c r="E6" s="80">
        <f t="shared" si="1"/>
        <v>7.3993946057462097</v>
      </c>
      <c r="F6" s="80">
        <v>92.60060539425379</v>
      </c>
      <c r="G6" s="96">
        <f t="shared" si="2"/>
        <v>100</v>
      </c>
    </row>
    <row r="7" spans="1:19" ht="15.75" x14ac:dyDescent="0.25">
      <c r="A7" s="95" t="s">
        <v>223</v>
      </c>
      <c r="B7" s="79">
        <v>9.5830000000000002</v>
      </c>
      <c r="C7" s="80">
        <v>14.338588604756</v>
      </c>
      <c r="D7" s="80">
        <f t="shared" si="0"/>
        <v>84.811836027418792</v>
      </c>
      <c r="E7" s="80">
        <f t="shared" si="1"/>
        <v>0.84957536782521004</v>
      </c>
      <c r="F7" s="80">
        <v>99.15042463217479</v>
      </c>
      <c r="G7" s="96">
        <f t="shared" si="2"/>
        <v>100</v>
      </c>
    </row>
    <row r="8" spans="1:19" ht="15.75" x14ac:dyDescent="0.25">
      <c r="A8" s="95" t="s">
        <v>223</v>
      </c>
      <c r="B8" s="79">
        <v>12.321</v>
      </c>
      <c r="C8" s="80">
        <v>22.180355974002399</v>
      </c>
      <c r="D8" s="80">
        <f t="shared" si="0"/>
        <v>77.81964402599759</v>
      </c>
      <c r="E8" s="80">
        <f t="shared" si="1"/>
        <v>0</v>
      </c>
      <c r="F8" s="80">
        <v>99.999999999999986</v>
      </c>
      <c r="G8" s="96">
        <f t="shared" si="2"/>
        <v>99.999999999999986</v>
      </c>
    </row>
    <row r="9" spans="1:19" ht="15.75" x14ac:dyDescent="0.25">
      <c r="A9" s="95" t="s">
        <v>223</v>
      </c>
      <c r="B9" s="79">
        <v>13.69</v>
      </c>
      <c r="C9" s="80">
        <v>22.217649786213499</v>
      </c>
      <c r="D9" s="80">
        <f t="shared" si="0"/>
        <v>77.782350213786501</v>
      </c>
      <c r="E9" s="80">
        <f t="shared" si="1"/>
        <v>0</v>
      </c>
      <c r="F9" s="80">
        <v>100</v>
      </c>
      <c r="G9" s="96">
        <f t="shared" si="2"/>
        <v>100</v>
      </c>
    </row>
    <row r="10" spans="1:19" ht="15.75" x14ac:dyDescent="0.25">
      <c r="A10" s="95" t="s">
        <v>223</v>
      </c>
      <c r="B10" s="79">
        <v>15.058999999999999</v>
      </c>
      <c r="C10" s="80">
        <v>20.6453835279553</v>
      </c>
      <c r="D10" s="80">
        <f t="shared" si="0"/>
        <v>79.354616472044697</v>
      </c>
      <c r="E10" s="80">
        <f t="shared" si="1"/>
        <v>0</v>
      </c>
      <c r="F10" s="80">
        <v>100</v>
      </c>
      <c r="G10" s="96">
        <f t="shared" si="2"/>
        <v>100</v>
      </c>
    </row>
    <row r="11" spans="1:19" ht="15.75" x14ac:dyDescent="0.25">
      <c r="A11" s="95" t="s">
        <v>223</v>
      </c>
      <c r="B11" s="79">
        <v>16.428000000000001</v>
      </c>
      <c r="C11" s="80">
        <v>19.5530694668407</v>
      </c>
      <c r="D11" s="80">
        <f t="shared" si="0"/>
        <v>80.446930533159303</v>
      </c>
      <c r="E11" s="80">
        <f t="shared" si="1"/>
        <v>0</v>
      </c>
      <c r="F11" s="80">
        <v>100</v>
      </c>
      <c r="G11" s="96">
        <f t="shared" si="2"/>
        <v>100</v>
      </c>
    </row>
    <row r="12" spans="1:19" ht="15.75" x14ac:dyDescent="0.25">
      <c r="A12" s="95" t="s">
        <v>223</v>
      </c>
      <c r="B12" s="79">
        <v>17.797000000000001</v>
      </c>
      <c r="C12" s="80">
        <v>20.411707620385396</v>
      </c>
      <c r="D12" s="80">
        <f t="shared" si="0"/>
        <v>79.588292379614614</v>
      </c>
      <c r="E12" s="80">
        <f t="shared" si="1"/>
        <v>0</v>
      </c>
      <c r="F12" s="80">
        <v>100.00000000000001</v>
      </c>
      <c r="G12" s="96">
        <f t="shared" si="2"/>
        <v>100.00000000000001</v>
      </c>
    </row>
    <row r="13" spans="1:19" ht="15.75" x14ac:dyDescent="0.25">
      <c r="A13" s="95" t="s">
        <v>223</v>
      </c>
      <c r="B13" s="79">
        <v>19.166</v>
      </c>
      <c r="C13" s="80">
        <v>14.7129729297487</v>
      </c>
      <c r="D13" s="80">
        <f t="shared" si="0"/>
        <v>85.281277470650295</v>
      </c>
      <c r="E13" s="80">
        <f t="shared" si="1"/>
        <v>5.7495996010032968E-3</v>
      </c>
      <c r="F13" s="80">
        <v>99.994250400398997</v>
      </c>
      <c r="G13" s="96">
        <f t="shared" si="2"/>
        <v>100</v>
      </c>
    </row>
    <row r="14" spans="1:19" ht="15.75" x14ac:dyDescent="0.25">
      <c r="A14" s="95" t="s">
        <v>223</v>
      </c>
      <c r="B14" s="79">
        <v>20.535</v>
      </c>
      <c r="C14" s="80">
        <v>18.989332706213201</v>
      </c>
      <c r="D14" s="80">
        <f t="shared" si="0"/>
        <v>79.759551486093997</v>
      </c>
      <c r="E14" s="80">
        <f t="shared" si="1"/>
        <v>1.2511158076927984</v>
      </c>
      <c r="F14" s="80">
        <v>98.748884192307202</v>
      </c>
      <c r="G14" s="96">
        <f t="shared" si="2"/>
        <v>100</v>
      </c>
    </row>
    <row r="15" spans="1:19" ht="15.75" x14ac:dyDescent="0.25">
      <c r="A15" s="95" t="s">
        <v>223</v>
      </c>
      <c r="B15" s="79">
        <v>21.904</v>
      </c>
      <c r="C15" s="80">
        <v>14.156820822199302</v>
      </c>
      <c r="D15" s="80">
        <f t="shared" si="0"/>
        <v>83.786764280957286</v>
      </c>
      <c r="E15" s="80">
        <f t="shared" si="1"/>
        <v>2.0564148968434068</v>
      </c>
      <c r="F15" s="80">
        <v>97.943585103156593</v>
      </c>
      <c r="G15" s="96">
        <f t="shared" si="2"/>
        <v>100</v>
      </c>
    </row>
    <row r="16" spans="1:19" ht="15.75" x14ac:dyDescent="0.25">
      <c r="A16" s="95" t="s">
        <v>223</v>
      </c>
      <c r="B16" s="79">
        <v>23.273</v>
      </c>
      <c r="C16" s="80">
        <v>21.712685133676999</v>
      </c>
      <c r="D16" s="80">
        <f t="shared" si="0"/>
        <v>78.287314866323001</v>
      </c>
      <c r="E16" s="80">
        <f t="shared" si="1"/>
        <v>0</v>
      </c>
      <c r="F16" s="80">
        <v>100</v>
      </c>
      <c r="G16" s="96">
        <f t="shared" si="2"/>
        <v>100</v>
      </c>
    </row>
    <row r="17" spans="1:7" ht="15.75" x14ac:dyDescent="0.25">
      <c r="A17" s="95" t="s">
        <v>223</v>
      </c>
      <c r="B17" s="79">
        <v>24.641999999999999</v>
      </c>
      <c r="C17" s="80">
        <v>21.574321811755201</v>
      </c>
      <c r="D17" s="80">
        <f t="shared" si="0"/>
        <v>78.301795997105202</v>
      </c>
      <c r="E17" s="80">
        <f t="shared" si="1"/>
        <v>0.1238821911396002</v>
      </c>
      <c r="F17" s="80">
        <v>99.8761178088604</v>
      </c>
      <c r="G17" s="96">
        <f t="shared" si="2"/>
        <v>100</v>
      </c>
    </row>
    <row r="18" spans="1:7" ht="15.75" x14ac:dyDescent="0.25">
      <c r="A18" s="95" t="s">
        <v>223</v>
      </c>
      <c r="B18" s="79">
        <v>26.010999999999999</v>
      </c>
      <c r="C18" s="80">
        <v>28.414936080863804</v>
      </c>
      <c r="D18" s="80">
        <f t="shared" si="0"/>
        <v>71.438080699771916</v>
      </c>
      <c r="E18" s="80">
        <f t="shared" si="1"/>
        <v>0.14698321936427305</v>
      </c>
      <c r="F18" s="80">
        <v>99.853016780635727</v>
      </c>
      <c r="G18" s="96">
        <f t="shared" si="2"/>
        <v>100</v>
      </c>
    </row>
    <row r="19" spans="1:7" ht="15.75" x14ac:dyDescent="0.25">
      <c r="A19" s="95" t="s">
        <v>223</v>
      </c>
      <c r="B19" s="79">
        <v>28.748999999999999</v>
      </c>
      <c r="C19" s="80">
        <v>8.9894645452563395</v>
      </c>
      <c r="D19" s="80">
        <f t="shared" si="0"/>
        <v>87.702480553461456</v>
      </c>
      <c r="E19" s="80">
        <f t="shared" si="1"/>
        <v>3.3080549012822047</v>
      </c>
      <c r="F19" s="80">
        <v>96.691945098717795</v>
      </c>
      <c r="G19" s="96">
        <f t="shared" si="2"/>
        <v>100</v>
      </c>
    </row>
    <row r="20" spans="1:7" ht="15.75" x14ac:dyDescent="0.25">
      <c r="A20" s="95" t="s">
        <v>223</v>
      </c>
      <c r="B20" s="79">
        <v>31.486999999999998</v>
      </c>
      <c r="C20" s="80">
        <v>9.4424574544872186</v>
      </c>
      <c r="D20" s="80">
        <f t="shared" si="0"/>
        <v>87.11348971599358</v>
      </c>
      <c r="E20" s="80">
        <f t="shared" si="1"/>
        <v>3.4440528295191939</v>
      </c>
      <c r="F20" s="80">
        <v>96.555947170480806</v>
      </c>
      <c r="G20" s="96">
        <f t="shared" si="2"/>
        <v>100</v>
      </c>
    </row>
    <row r="21" spans="1:7" ht="15.75" x14ac:dyDescent="0.25">
      <c r="A21" s="95" t="s">
        <v>223</v>
      </c>
      <c r="B21" s="79">
        <v>32.856000000000002</v>
      </c>
      <c r="C21" s="80">
        <v>23.081113188133301</v>
      </c>
      <c r="D21" s="80">
        <f t="shared" si="0"/>
        <v>76.918886811866699</v>
      </c>
      <c r="E21" s="80">
        <f t="shared" si="1"/>
        <v>0</v>
      </c>
      <c r="F21" s="80">
        <v>100</v>
      </c>
      <c r="G21" s="96">
        <f t="shared" si="2"/>
        <v>100</v>
      </c>
    </row>
    <row r="22" spans="1:7" ht="15.75" x14ac:dyDescent="0.25">
      <c r="A22" s="95" t="s">
        <v>223</v>
      </c>
      <c r="B22" s="79">
        <v>34.225000000000001</v>
      </c>
      <c r="C22" s="80">
        <v>9.6727652396855301</v>
      </c>
      <c r="D22" s="80">
        <f t="shared" si="0"/>
        <v>86.778511062539778</v>
      </c>
      <c r="E22" s="80">
        <f t="shared" si="1"/>
        <v>3.5487236977746903</v>
      </c>
      <c r="F22" s="80">
        <v>96.45127630222531</v>
      </c>
      <c r="G22" s="96">
        <f t="shared" si="2"/>
        <v>100</v>
      </c>
    </row>
    <row r="23" spans="1:7" ht="15.75" x14ac:dyDescent="0.25">
      <c r="A23" s="95" t="s">
        <v>223</v>
      </c>
      <c r="B23" s="79">
        <v>35.594000000000001</v>
      </c>
      <c r="C23" s="80">
        <v>14.9540713172885</v>
      </c>
      <c r="D23" s="80">
        <f t="shared" si="0"/>
        <v>85.029030187368093</v>
      </c>
      <c r="E23" s="80">
        <f t="shared" si="1"/>
        <v>1.6898495343411923E-2</v>
      </c>
      <c r="F23" s="80">
        <v>99.983101504656588</v>
      </c>
      <c r="G23" s="96">
        <f t="shared" si="2"/>
        <v>100</v>
      </c>
    </row>
    <row r="24" spans="1:7" ht="15.75" x14ac:dyDescent="0.25">
      <c r="A24" s="95" t="s">
        <v>223</v>
      </c>
      <c r="B24" s="79">
        <v>39.701000000000001</v>
      </c>
      <c r="C24" s="80">
        <v>26.233733800524099</v>
      </c>
      <c r="D24" s="80">
        <f t="shared" si="0"/>
        <v>73.708384084726191</v>
      </c>
      <c r="E24" s="80">
        <f t="shared" si="1"/>
        <v>5.7882114749702396E-2</v>
      </c>
      <c r="F24" s="80">
        <v>99.942117885250298</v>
      </c>
      <c r="G24" s="96">
        <f t="shared" si="2"/>
        <v>100</v>
      </c>
    </row>
    <row r="25" spans="1:7" ht="15.75" x14ac:dyDescent="0.25">
      <c r="A25" s="95" t="s">
        <v>223</v>
      </c>
      <c r="B25" s="79">
        <v>41.07</v>
      </c>
      <c r="C25" s="80">
        <v>24.964887661399199</v>
      </c>
      <c r="D25" s="80">
        <f t="shared" si="0"/>
        <v>75.035112338600797</v>
      </c>
      <c r="E25" s="80">
        <f t="shared" ref="E25:E56" si="3">100-F25</f>
        <v>0</v>
      </c>
      <c r="F25" s="80">
        <v>100</v>
      </c>
      <c r="G25" s="96">
        <f t="shared" si="2"/>
        <v>100</v>
      </c>
    </row>
    <row r="26" spans="1:7" ht="15.75" x14ac:dyDescent="0.25">
      <c r="A26" s="95" t="s">
        <v>223</v>
      </c>
      <c r="B26" s="79">
        <v>42.439</v>
      </c>
      <c r="C26" s="80">
        <v>15.6524908298393</v>
      </c>
      <c r="D26" s="80">
        <f t="shared" si="0"/>
        <v>84.059347171261095</v>
      </c>
      <c r="E26" s="80">
        <f t="shared" si="3"/>
        <v>0.28816199889961069</v>
      </c>
      <c r="F26" s="80">
        <v>99.711838001100389</v>
      </c>
      <c r="G26" s="96">
        <f t="shared" si="2"/>
        <v>100</v>
      </c>
    </row>
    <row r="27" spans="1:7" ht="15.75" x14ac:dyDescent="0.25">
      <c r="A27" s="95" t="s">
        <v>223</v>
      </c>
      <c r="B27" s="79">
        <v>45.177</v>
      </c>
      <c r="C27" s="80">
        <v>13.13684370767</v>
      </c>
      <c r="D27" s="80">
        <f t="shared" si="0"/>
        <v>86.452770497367808</v>
      </c>
      <c r="E27" s="80">
        <f t="shared" si="3"/>
        <v>0.4103857949621954</v>
      </c>
      <c r="F27" s="80">
        <v>99.589614205037805</v>
      </c>
      <c r="G27" s="96">
        <f t="shared" si="2"/>
        <v>100</v>
      </c>
    </row>
    <row r="28" spans="1:7" ht="15.75" x14ac:dyDescent="0.25">
      <c r="A28" s="95" t="s">
        <v>223</v>
      </c>
      <c r="B28" s="79">
        <v>46.545999999999999</v>
      </c>
      <c r="C28" s="80">
        <v>7.0490520876222904</v>
      </c>
      <c r="D28" s="80">
        <f t="shared" si="0"/>
        <v>79.3679988844235</v>
      </c>
      <c r="E28" s="80">
        <f t="shared" si="3"/>
        <v>13.582949027954214</v>
      </c>
      <c r="F28" s="80">
        <v>86.417050972045786</v>
      </c>
      <c r="G28" s="96">
        <f t="shared" si="2"/>
        <v>100</v>
      </c>
    </row>
    <row r="29" spans="1:7" ht="15.75" x14ac:dyDescent="0.25">
      <c r="A29" s="95" t="s">
        <v>223</v>
      </c>
      <c r="B29" s="79">
        <v>47.914999999999999</v>
      </c>
      <c r="C29" s="80">
        <v>12.873799675838997</v>
      </c>
      <c r="D29" s="80">
        <f t="shared" si="0"/>
        <v>86.856698196221998</v>
      </c>
      <c r="E29" s="80">
        <f t="shared" si="3"/>
        <v>0.26950212793900619</v>
      </c>
      <c r="F29" s="80">
        <v>99.730497872060994</v>
      </c>
      <c r="G29" s="96">
        <f t="shared" si="2"/>
        <v>100</v>
      </c>
    </row>
    <row r="30" spans="1:7" ht="15.75" x14ac:dyDescent="0.25">
      <c r="A30" s="95" t="s">
        <v>223</v>
      </c>
      <c r="B30" s="79">
        <v>49.283999999999999</v>
      </c>
      <c r="C30" s="80">
        <v>21.648001532537698</v>
      </c>
      <c r="D30" s="80">
        <f t="shared" si="0"/>
        <v>77.26300928394852</v>
      </c>
      <c r="E30" s="80">
        <f t="shared" si="3"/>
        <v>1.0889891835137746</v>
      </c>
      <c r="F30" s="80">
        <v>98.911010816486225</v>
      </c>
      <c r="G30" s="96">
        <f t="shared" si="2"/>
        <v>100</v>
      </c>
    </row>
    <row r="31" spans="1:7" ht="15.75" x14ac:dyDescent="0.25">
      <c r="A31" s="95" t="s">
        <v>223</v>
      </c>
      <c r="B31" s="79">
        <v>52.021999999999998</v>
      </c>
      <c r="C31" s="80">
        <v>12.553364139367501</v>
      </c>
      <c r="D31" s="80">
        <f t="shared" si="0"/>
        <v>87.375211512420904</v>
      </c>
      <c r="E31" s="80">
        <f t="shared" si="3"/>
        <v>7.1424348211593269E-2</v>
      </c>
      <c r="F31" s="80">
        <v>99.928575651788407</v>
      </c>
      <c r="G31" s="96">
        <f t="shared" si="2"/>
        <v>100</v>
      </c>
    </row>
    <row r="32" spans="1:7" ht="15.75" x14ac:dyDescent="0.25">
      <c r="A32" s="95" t="s">
        <v>223</v>
      </c>
      <c r="B32" s="79">
        <v>53.390999999999998</v>
      </c>
      <c r="C32" s="80">
        <v>20.790481747801799</v>
      </c>
      <c r="D32" s="80">
        <f t="shared" si="0"/>
        <v>79.209518252198194</v>
      </c>
      <c r="E32" s="80">
        <f t="shared" si="3"/>
        <v>0</v>
      </c>
      <c r="F32" s="80">
        <v>100</v>
      </c>
      <c r="G32" s="96">
        <f t="shared" si="2"/>
        <v>100</v>
      </c>
    </row>
    <row r="33" spans="1:7" ht="15.75" x14ac:dyDescent="0.25">
      <c r="A33" s="95" t="s">
        <v>223</v>
      </c>
      <c r="B33" s="79">
        <v>54.76</v>
      </c>
      <c r="C33" s="80">
        <v>17.6837753890422</v>
      </c>
      <c r="D33" s="80">
        <f t="shared" si="0"/>
        <v>82.309900072520009</v>
      </c>
      <c r="E33" s="80">
        <f t="shared" si="3"/>
        <v>6.3245384377950131E-3</v>
      </c>
      <c r="F33" s="80">
        <v>99.993675461562205</v>
      </c>
      <c r="G33" s="96">
        <f t="shared" si="2"/>
        <v>100</v>
      </c>
    </row>
    <row r="34" spans="1:7" ht="15.75" x14ac:dyDescent="0.25">
      <c r="A34" s="95" t="s">
        <v>223</v>
      </c>
      <c r="B34" s="79">
        <v>57.497999999999998</v>
      </c>
      <c r="C34" s="80">
        <v>8.0954504223063815</v>
      </c>
      <c r="D34" s="80">
        <f t="shared" si="0"/>
        <v>78.657829141371622</v>
      </c>
      <c r="E34" s="80">
        <f t="shared" si="3"/>
        <v>13.246720436321993</v>
      </c>
      <c r="F34" s="80">
        <v>86.753279563678007</v>
      </c>
      <c r="G34" s="96">
        <f t="shared" si="2"/>
        <v>100</v>
      </c>
    </row>
    <row r="35" spans="1:7" ht="15.75" x14ac:dyDescent="0.25">
      <c r="A35" s="95" t="s">
        <v>223</v>
      </c>
      <c r="B35" s="79">
        <v>58.866999999999997</v>
      </c>
      <c r="C35" s="80">
        <v>8.8490540166934597</v>
      </c>
      <c r="D35" s="80">
        <f t="shared" ref="D35:D66" si="4">F35-C35</f>
        <v>83.577070277934439</v>
      </c>
      <c r="E35" s="80">
        <f t="shared" si="3"/>
        <v>7.5738757053721031</v>
      </c>
      <c r="F35" s="80">
        <v>92.426124294627897</v>
      </c>
      <c r="G35" s="96">
        <f t="shared" ref="G35:G61" si="5">SUM(C35:E35)</f>
        <v>100</v>
      </c>
    </row>
    <row r="36" spans="1:7" ht="15.75" x14ac:dyDescent="0.25">
      <c r="A36" s="95" t="s">
        <v>223</v>
      </c>
      <c r="B36" s="79">
        <v>60.235999999999997</v>
      </c>
      <c r="C36" s="80">
        <v>22.962284801666801</v>
      </c>
      <c r="D36" s="80">
        <f t="shared" si="4"/>
        <v>77.037715198333203</v>
      </c>
      <c r="E36" s="80">
        <f t="shared" si="3"/>
        <v>0</v>
      </c>
      <c r="F36" s="80">
        <v>100</v>
      </c>
      <c r="G36" s="96">
        <f t="shared" si="5"/>
        <v>100</v>
      </c>
    </row>
    <row r="37" spans="1:7" ht="15.75" x14ac:dyDescent="0.25">
      <c r="A37" s="95" t="s">
        <v>223</v>
      </c>
      <c r="B37" s="79">
        <v>61.604999999999997</v>
      </c>
      <c r="C37" s="80">
        <v>10.3872314457453</v>
      </c>
      <c r="D37" s="80">
        <f t="shared" si="4"/>
        <v>81.666446174900116</v>
      </c>
      <c r="E37" s="80">
        <f t="shared" si="3"/>
        <v>7.9463223793545836</v>
      </c>
      <c r="F37" s="80">
        <v>92.053677620645416</v>
      </c>
      <c r="G37" s="96">
        <f t="shared" si="5"/>
        <v>100</v>
      </c>
    </row>
    <row r="38" spans="1:7" ht="15.75" x14ac:dyDescent="0.25">
      <c r="A38" s="95" t="s">
        <v>223</v>
      </c>
      <c r="B38" s="79">
        <v>62.973999999999997</v>
      </c>
      <c r="C38" s="80">
        <v>6.4863999202185108</v>
      </c>
      <c r="D38" s="80">
        <f t="shared" si="4"/>
        <v>69.126809554534574</v>
      </c>
      <c r="E38" s="80">
        <f t="shared" si="3"/>
        <v>24.386790525246909</v>
      </c>
      <c r="F38" s="80">
        <v>75.613209474753091</v>
      </c>
      <c r="G38" s="96">
        <f t="shared" si="5"/>
        <v>100</v>
      </c>
    </row>
    <row r="39" spans="1:7" ht="15.75" x14ac:dyDescent="0.25">
      <c r="A39" s="95" t="s">
        <v>223</v>
      </c>
      <c r="B39" s="79">
        <v>64.343000000000004</v>
      </c>
      <c r="C39" s="80">
        <v>16.513942087956</v>
      </c>
      <c r="D39" s="80">
        <f t="shared" si="4"/>
        <v>79.418770451596103</v>
      </c>
      <c r="E39" s="80">
        <f t="shared" si="3"/>
        <v>4.0672874604479006</v>
      </c>
      <c r="F39" s="80">
        <v>95.932712539552099</v>
      </c>
      <c r="G39" s="96">
        <f t="shared" si="5"/>
        <v>100</v>
      </c>
    </row>
    <row r="40" spans="1:7" ht="15.75" x14ac:dyDescent="0.25">
      <c r="A40" s="95" t="s">
        <v>223</v>
      </c>
      <c r="B40" s="79">
        <v>65.712000000000003</v>
      </c>
      <c r="C40" s="80">
        <v>12.372891015582198</v>
      </c>
      <c r="D40" s="80">
        <f t="shared" si="4"/>
        <v>78.546723096570005</v>
      </c>
      <c r="E40" s="80">
        <f t="shared" si="3"/>
        <v>9.0803858878477968</v>
      </c>
      <c r="F40" s="80">
        <v>90.919614112152203</v>
      </c>
      <c r="G40" s="96">
        <f t="shared" si="5"/>
        <v>100</v>
      </c>
    </row>
    <row r="41" spans="1:7" ht="15.75" x14ac:dyDescent="0.25">
      <c r="A41" s="95" t="s">
        <v>223</v>
      </c>
      <c r="B41" s="79">
        <v>67.081000000000003</v>
      </c>
      <c r="C41" s="80">
        <v>10.404631516670902</v>
      </c>
      <c r="D41" s="80">
        <f t="shared" si="4"/>
        <v>83.559685082800911</v>
      </c>
      <c r="E41" s="80">
        <f t="shared" si="3"/>
        <v>6.0356834005281854</v>
      </c>
      <c r="F41" s="80">
        <v>93.964316599471815</v>
      </c>
      <c r="G41" s="96">
        <f t="shared" si="5"/>
        <v>100</v>
      </c>
    </row>
    <row r="42" spans="1:7" ht="15.75" x14ac:dyDescent="0.25">
      <c r="A42" s="95" t="s">
        <v>223</v>
      </c>
      <c r="B42" s="79">
        <v>68.45</v>
      </c>
      <c r="C42" s="80">
        <v>22.666152459214299</v>
      </c>
      <c r="D42" s="80">
        <f t="shared" si="4"/>
        <v>76.699517115200408</v>
      </c>
      <c r="E42" s="80">
        <f t="shared" si="3"/>
        <v>0.63433042558528996</v>
      </c>
      <c r="F42" s="80">
        <v>99.36566957441471</v>
      </c>
      <c r="G42" s="96">
        <f t="shared" si="5"/>
        <v>100</v>
      </c>
    </row>
    <row r="43" spans="1:7" ht="15.75" x14ac:dyDescent="0.25">
      <c r="A43" s="95" t="s">
        <v>223</v>
      </c>
      <c r="B43" s="79">
        <v>69.819000000000003</v>
      </c>
      <c r="C43" s="80">
        <v>25.909882381516901</v>
      </c>
      <c r="D43" s="80">
        <f t="shared" si="4"/>
        <v>73.647402201600499</v>
      </c>
      <c r="E43" s="80">
        <f t="shared" si="3"/>
        <v>0.44271541688260641</v>
      </c>
      <c r="F43" s="80">
        <v>99.557284583117394</v>
      </c>
      <c r="G43" s="96">
        <f t="shared" si="5"/>
        <v>100</v>
      </c>
    </row>
    <row r="44" spans="1:7" ht="15.75" x14ac:dyDescent="0.25">
      <c r="A44" s="95" t="s">
        <v>223</v>
      </c>
      <c r="B44" s="79">
        <v>71.188000000000002</v>
      </c>
      <c r="C44" s="80">
        <v>14.258937390621902</v>
      </c>
      <c r="D44" s="80">
        <f t="shared" si="4"/>
        <v>83.976607725422696</v>
      </c>
      <c r="E44" s="80">
        <f t="shared" si="3"/>
        <v>1.7644548839554091</v>
      </c>
      <c r="F44" s="80">
        <v>98.235545116044591</v>
      </c>
      <c r="G44" s="96">
        <f t="shared" si="5"/>
        <v>100</v>
      </c>
    </row>
    <row r="45" spans="1:7" ht="15.75" x14ac:dyDescent="0.25">
      <c r="A45" s="95" t="s">
        <v>223</v>
      </c>
      <c r="B45" s="79">
        <v>72.557000000000002</v>
      </c>
      <c r="C45" s="80">
        <v>12.632686959773</v>
      </c>
      <c r="D45" s="80">
        <f t="shared" si="4"/>
        <v>86.860098829430683</v>
      </c>
      <c r="E45" s="80">
        <f t="shared" si="3"/>
        <v>0.50721421079632023</v>
      </c>
      <c r="F45" s="80">
        <v>99.49278578920368</v>
      </c>
      <c r="G45" s="96">
        <f t="shared" si="5"/>
        <v>100</v>
      </c>
    </row>
    <row r="46" spans="1:7" ht="15.75" x14ac:dyDescent="0.25">
      <c r="A46" s="95" t="s">
        <v>223</v>
      </c>
      <c r="B46" s="79">
        <v>73.926000000000002</v>
      </c>
      <c r="C46" s="80">
        <v>11.6512205873557</v>
      </c>
      <c r="D46" s="80">
        <f t="shared" si="4"/>
        <v>87.173606662297004</v>
      </c>
      <c r="E46" s="80">
        <f t="shared" si="3"/>
        <v>1.1751727503473006</v>
      </c>
      <c r="F46" s="80">
        <v>98.824827249652699</v>
      </c>
      <c r="G46" s="96">
        <f t="shared" si="5"/>
        <v>100</v>
      </c>
    </row>
    <row r="47" spans="1:7" ht="15.75" x14ac:dyDescent="0.25">
      <c r="A47" s="95" t="s">
        <v>223</v>
      </c>
      <c r="B47" s="79">
        <v>75.295000000000002</v>
      </c>
      <c r="C47" s="80">
        <v>12.7608221636842</v>
      </c>
      <c r="D47" s="80">
        <f t="shared" si="4"/>
        <v>86.497183352140766</v>
      </c>
      <c r="E47" s="80">
        <f t="shared" si="3"/>
        <v>0.74199448417503788</v>
      </c>
      <c r="F47" s="80">
        <v>99.258005515824962</v>
      </c>
      <c r="G47" s="96">
        <f t="shared" si="5"/>
        <v>100</v>
      </c>
    </row>
    <row r="48" spans="1:7" ht="15.75" x14ac:dyDescent="0.25">
      <c r="A48" s="95" t="s">
        <v>223</v>
      </c>
      <c r="B48" s="79">
        <v>76.664000000000001</v>
      </c>
      <c r="C48" s="80">
        <v>13.422512557909199</v>
      </c>
      <c r="D48" s="80">
        <f t="shared" si="4"/>
        <v>85.959806380714411</v>
      </c>
      <c r="E48" s="80">
        <f t="shared" si="3"/>
        <v>0.61768106137638767</v>
      </c>
      <c r="F48" s="80">
        <v>99.382318938623612</v>
      </c>
      <c r="G48" s="96">
        <f t="shared" si="5"/>
        <v>100</v>
      </c>
    </row>
    <row r="49" spans="1:7" ht="15.75" x14ac:dyDescent="0.25">
      <c r="A49" s="95" t="s">
        <v>223</v>
      </c>
      <c r="B49" s="79">
        <v>78.033000000000001</v>
      </c>
      <c r="C49" s="80">
        <v>18.957133999517303</v>
      </c>
      <c r="D49" s="80">
        <f t="shared" si="4"/>
        <v>80.784573209084584</v>
      </c>
      <c r="E49" s="80">
        <f t="shared" si="3"/>
        <v>0.25829279139810524</v>
      </c>
      <c r="F49" s="80">
        <v>99.741707208601895</v>
      </c>
      <c r="G49" s="96">
        <f t="shared" si="5"/>
        <v>100</v>
      </c>
    </row>
    <row r="50" spans="1:7" ht="15.75" x14ac:dyDescent="0.25">
      <c r="A50" s="95" t="s">
        <v>223</v>
      </c>
      <c r="B50" s="79">
        <v>79.402000000000001</v>
      </c>
      <c r="C50" s="80">
        <v>23.851327686660294</v>
      </c>
      <c r="D50" s="80">
        <f t="shared" si="4"/>
        <v>75.217926789989818</v>
      </c>
      <c r="E50" s="80">
        <f t="shared" si="3"/>
        <v>0.93074552334988425</v>
      </c>
      <c r="F50" s="80">
        <v>99.069254476650116</v>
      </c>
      <c r="G50" s="96">
        <f t="shared" si="5"/>
        <v>100</v>
      </c>
    </row>
    <row r="51" spans="1:7" ht="15.75" x14ac:dyDescent="0.25">
      <c r="A51" s="95" t="s">
        <v>223</v>
      </c>
      <c r="B51" s="79">
        <v>80.771000000000001</v>
      </c>
      <c r="C51" s="80">
        <v>17.823444643764699</v>
      </c>
      <c r="D51" s="80">
        <f t="shared" si="4"/>
        <v>80.905958297545396</v>
      </c>
      <c r="E51" s="80">
        <f t="shared" si="3"/>
        <v>1.2705970586899014</v>
      </c>
      <c r="F51" s="80">
        <v>98.729402941310099</v>
      </c>
      <c r="G51" s="96">
        <f t="shared" si="5"/>
        <v>100</v>
      </c>
    </row>
    <row r="52" spans="1:7" ht="15.75" x14ac:dyDescent="0.25">
      <c r="A52" s="95" t="s">
        <v>223</v>
      </c>
      <c r="B52" s="79">
        <v>84.878</v>
      </c>
      <c r="C52" s="80">
        <v>10.459083365464801</v>
      </c>
      <c r="D52" s="80">
        <f t="shared" si="4"/>
        <v>87.059493206867501</v>
      </c>
      <c r="E52" s="80">
        <f t="shared" si="3"/>
        <v>2.4814234276676927</v>
      </c>
      <c r="F52" s="80">
        <v>97.518576572332307</v>
      </c>
      <c r="G52" s="96">
        <f t="shared" si="5"/>
        <v>100</v>
      </c>
    </row>
    <row r="53" spans="1:7" ht="15.75" x14ac:dyDescent="0.25">
      <c r="A53" s="95" t="s">
        <v>223</v>
      </c>
      <c r="B53" s="79">
        <v>86.247</v>
      </c>
      <c r="C53" s="80">
        <v>14.441956488936597</v>
      </c>
      <c r="D53" s="80">
        <f t="shared" si="4"/>
        <v>84.680194851784321</v>
      </c>
      <c r="E53" s="80">
        <f t="shared" si="3"/>
        <v>0.87784865927908129</v>
      </c>
      <c r="F53" s="80">
        <v>99.122151340720919</v>
      </c>
      <c r="G53" s="96">
        <f t="shared" si="5"/>
        <v>100</v>
      </c>
    </row>
    <row r="54" spans="1:7" ht="15.75" x14ac:dyDescent="0.25">
      <c r="A54" s="95" t="s">
        <v>223</v>
      </c>
      <c r="B54" s="79">
        <v>87.616</v>
      </c>
      <c r="C54" s="80">
        <v>9.5825879661496511</v>
      </c>
      <c r="D54" s="80">
        <f t="shared" si="4"/>
        <v>84.60371531939137</v>
      </c>
      <c r="E54" s="80">
        <f t="shared" si="3"/>
        <v>5.8136967144589846</v>
      </c>
      <c r="F54" s="80">
        <v>94.186303285541015</v>
      </c>
      <c r="G54" s="96">
        <f t="shared" si="5"/>
        <v>100</v>
      </c>
    </row>
    <row r="55" spans="1:7" ht="15.75" x14ac:dyDescent="0.25">
      <c r="A55" s="95" t="s">
        <v>223</v>
      </c>
      <c r="B55" s="79">
        <v>88.984999999999999</v>
      </c>
      <c r="C55" s="80">
        <v>8.9209827462817994</v>
      </c>
      <c r="D55" s="80">
        <f t="shared" si="4"/>
        <v>86.875727226353391</v>
      </c>
      <c r="E55" s="80">
        <f t="shared" si="3"/>
        <v>4.2032900273648153</v>
      </c>
      <c r="F55" s="80">
        <v>95.796709972635185</v>
      </c>
      <c r="G55" s="96">
        <f t="shared" si="5"/>
        <v>100</v>
      </c>
    </row>
    <row r="56" spans="1:7" ht="15.75" x14ac:dyDescent="0.25">
      <c r="A56" s="95" t="s">
        <v>223</v>
      </c>
      <c r="B56" s="79">
        <v>90.353999999999999</v>
      </c>
      <c r="C56" s="80">
        <v>19.9684680360551</v>
      </c>
      <c r="D56" s="80">
        <f t="shared" si="4"/>
        <v>78.917271009162874</v>
      </c>
      <c r="E56" s="80">
        <f t="shared" si="3"/>
        <v>1.1142609547820257</v>
      </c>
      <c r="F56" s="80">
        <v>98.885739045217974</v>
      </c>
      <c r="G56" s="96">
        <f t="shared" si="5"/>
        <v>100</v>
      </c>
    </row>
    <row r="57" spans="1:7" ht="15.75" x14ac:dyDescent="0.25">
      <c r="A57" s="95" t="s">
        <v>223</v>
      </c>
      <c r="B57" s="79">
        <v>91.722999999999999</v>
      </c>
      <c r="C57" s="80">
        <v>7.0493932662905596</v>
      </c>
      <c r="D57" s="80">
        <f t="shared" si="4"/>
        <v>84.267952486608024</v>
      </c>
      <c r="E57" s="80">
        <f>100-F57</f>
        <v>8.6826542471014108</v>
      </c>
      <c r="F57" s="80">
        <v>91.317345752898589</v>
      </c>
      <c r="G57" s="96">
        <f t="shared" si="5"/>
        <v>100</v>
      </c>
    </row>
    <row r="58" spans="1:7" ht="15.75" x14ac:dyDescent="0.25">
      <c r="A58" s="95" t="s">
        <v>223</v>
      </c>
      <c r="B58" s="79">
        <v>93.091999999999999</v>
      </c>
      <c r="C58" s="80">
        <v>10.4358197608154</v>
      </c>
      <c r="D58" s="80">
        <f t="shared" si="4"/>
        <v>87.958260719299616</v>
      </c>
      <c r="E58" s="80">
        <f>100-F58</f>
        <v>1.6059195198849778</v>
      </c>
      <c r="F58" s="80">
        <v>98.394080480115022</v>
      </c>
      <c r="G58" s="96">
        <f t="shared" si="5"/>
        <v>100</v>
      </c>
    </row>
    <row r="59" spans="1:7" ht="15.75" x14ac:dyDescent="0.25">
      <c r="A59" s="95" t="s">
        <v>223</v>
      </c>
      <c r="B59" s="79">
        <v>94.460999999999999</v>
      </c>
      <c r="C59" s="80">
        <v>11.1198563088005</v>
      </c>
      <c r="D59" s="80">
        <f t="shared" si="4"/>
        <v>87.037693517183072</v>
      </c>
      <c r="E59" s="80">
        <f>100-F59</f>
        <v>1.8424501740164203</v>
      </c>
      <c r="F59" s="80">
        <v>98.15754982598358</v>
      </c>
      <c r="G59" s="96">
        <f t="shared" si="5"/>
        <v>100</v>
      </c>
    </row>
    <row r="60" spans="1:7" ht="15.75" x14ac:dyDescent="0.25">
      <c r="A60" s="95" t="s">
        <v>223</v>
      </c>
      <c r="B60" s="79">
        <v>95.83</v>
      </c>
      <c r="C60" s="80">
        <v>13.915781379817899</v>
      </c>
      <c r="D60" s="80">
        <f t="shared" si="4"/>
        <v>86.084218620182128</v>
      </c>
      <c r="E60" s="80">
        <f>100-F60</f>
        <v>0</v>
      </c>
      <c r="F60" s="80">
        <v>100.00000000000003</v>
      </c>
      <c r="G60" s="96">
        <f t="shared" si="5"/>
        <v>100.00000000000003</v>
      </c>
    </row>
    <row r="61" spans="1:7" ht="15.75" x14ac:dyDescent="0.25">
      <c r="A61" s="95" t="s">
        <v>223</v>
      </c>
      <c r="B61" s="79">
        <v>97.198999999999998</v>
      </c>
      <c r="C61" s="80">
        <v>12.891933696813101</v>
      </c>
      <c r="D61" s="80">
        <f t="shared" si="4"/>
        <v>87.060883591484711</v>
      </c>
      <c r="E61" s="80">
        <f>100-F61</f>
        <v>4.7182711702191682E-2</v>
      </c>
      <c r="F61" s="80">
        <v>99.952817288297808</v>
      </c>
      <c r="G61" s="96">
        <f t="shared" si="5"/>
        <v>100</v>
      </c>
    </row>
    <row r="62" spans="1:7" x14ac:dyDescent="0.25">
      <c r="A62" s="92"/>
    </row>
    <row r="63" spans="1:7" ht="15.75" x14ac:dyDescent="0.25">
      <c r="A63" s="97" t="s">
        <v>224</v>
      </c>
      <c r="B63" s="79">
        <v>6.8399999999999226</v>
      </c>
      <c r="C63" s="80">
        <v>5.6565311930396804</v>
      </c>
      <c r="D63" s="80">
        <f t="shared" ref="D63:D103" si="6">F63-C63</f>
        <v>44.581614986772522</v>
      </c>
      <c r="E63" s="80">
        <f t="shared" ref="E63:E94" si="7">100-F63</f>
        <v>49.761853820187795</v>
      </c>
      <c r="F63" s="80">
        <v>50.238146179812205</v>
      </c>
      <c r="G63" s="96">
        <f t="shared" ref="G63:G103" si="8">SUM(C63:E63)</f>
        <v>100</v>
      </c>
    </row>
    <row r="64" spans="1:7" ht="15.75" x14ac:dyDescent="0.25">
      <c r="A64" s="97" t="s">
        <v>224</v>
      </c>
      <c r="B64" s="79">
        <v>9.5799999999999237</v>
      </c>
      <c r="C64" s="80">
        <v>4.1711903830827204</v>
      </c>
      <c r="D64" s="80">
        <f t="shared" si="6"/>
        <v>28.128069956796576</v>
      </c>
      <c r="E64" s="80">
        <f t="shared" si="7"/>
        <v>67.700739660120703</v>
      </c>
      <c r="F64" s="80">
        <v>32.299260339879297</v>
      </c>
      <c r="G64" s="96">
        <f t="shared" si="8"/>
        <v>100</v>
      </c>
    </row>
    <row r="65" spans="1:7" ht="15.75" x14ac:dyDescent="0.25">
      <c r="A65" s="97" t="s">
        <v>224</v>
      </c>
      <c r="B65" s="79">
        <v>19.169999999999931</v>
      </c>
      <c r="C65" s="80">
        <v>5.3986466618678399</v>
      </c>
      <c r="D65" s="80">
        <f t="shared" si="6"/>
        <v>48.503339038678163</v>
      </c>
      <c r="E65" s="80">
        <f t="shared" si="7"/>
        <v>46.098014299453993</v>
      </c>
      <c r="F65" s="80">
        <v>53.901985700546007</v>
      </c>
      <c r="G65" s="96">
        <f t="shared" si="8"/>
        <v>100</v>
      </c>
    </row>
    <row r="66" spans="1:7" ht="15.75" x14ac:dyDescent="0.25">
      <c r="A66" s="97" t="s">
        <v>224</v>
      </c>
      <c r="B66" s="79">
        <v>20.539999999999932</v>
      </c>
      <c r="C66" s="80">
        <v>5.7577388741405304</v>
      </c>
      <c r="D66" s="80">
        <f t="shared" si="6"/>
        <v>61.485366006723368</v>
      </c>
      <c r="E66" s="80">
        <f t="shared" si="7"/>
        <v>32.756895119136104</v>
      </c>
      <c r="F66" s="80">
        <v>67.243104880863896</v>
      </c>
      <c r="G66" s="96">
        <f t="shared" si="8"/>
        <v>100</v>
      </c>
    </row>
    <row r="67" spans="1:7" ht="15.75" x14ac:dyDescent="0.25">
      <c r="A67" s="97" t="s">
        <v>224</v>
      </c>
      <c r="B67" s="79">
        <v>21.909999999999933</v>
      </c>
      <c r="C67" s="80">
        <v>7.2627291981386302</v>
      </c>
      <c r="D67" s="80">
        <f t="shared" si="6"/>
        <v>63.210254621216166</v>
      </c>
      <c r="E67" s="80">
        <f t="shared" si="7"/>
        <v>29.527016180645205</v>
      </c>
      <c r="F67" s="80">
        <v>70.472983819354795</v>
      </c>
      <c r="G67" s="96">
        <f t="shared" si="8"/>
        <v>100</v>
      </c>
    </row>
    <row r="68" spans="1:7" ht="15.75" x14ac:dyDescent="0.25">
      <c r="A68" s="97" t="s">
        <v>224</v>
      </c>
      <c r="B68" s="79">
        <v>28.759999999999938</v>
      </c>
      <c r="C68" s="80">
        <v>7.1484198040566298</v>
      </c>
      <c r="D68" s="80">
        <f t="shared" si="6"/>
        <v>72.841210197927964</v>
      </c>
      <c r="E68" s="80">
        <f t="shared" si="7"/>
        <v>20.010369998015406</v>
      </c>
      <c r="F68" s="80">
        <v>79.989630001984594</v>
      </c>
      <c r="G68" s="96">
        <f t="shared" si="8"/>
        <v>100</v>
      </c>
    </row>
    <row r="69" spans="1:7" ht="15.75" x14ac:dyDescent="0.25">
      <c r="A69" s="97" t="s">
        <v>224</v>
      </c>
      <c r="B69" s="79">
        <v>30.129999999999939</v>
      </c>
      <c r="C69" s="80">
        <v>4.75888097908825</v>
      </c>
      <c r="D69" s="80">
        <f t="shared" si="6"/>
        <v>46.570835543573949</v>
      </c>
      <c r="E69" s="80">
        <f t="shared" si="7"/>
        <v>48.670283477337804</v>
      </c>
      <c r="F69" s="80">
        <v>51.329716522662196</v>
      </c>
      <c r="G69" s="96">
        <f t="shared" si="8"/>
        <v>100</v>
      </c>
    </row>
    <row r="70" spans="1:7" ht="15.75" x14ac:dyDescent="0.25">
      <c r="A70" s="97" t="s">
        <v>224</v>
      </c>
      <c r="B70" s="79">
        <v>31.49999999999994</v>
      </c>
      <c r="C70" s="80">
        <v>6.1459938651152903</v>
      </c>
      <c r="D70" s="80">
        <f t="shared" si="6"/>
        <v>52.880668161373023</v>
      </c>
      <c r="E70" s="80">
        <f t="shared" si="7"/>
        <v>40.97333797351169</v>
      </c>
      <c r="F70" s="80">
        <v>59.02666202648831</v>
      </c>
      <c r="G70" s="96">
        <f t="shared" si="8"/>
        <v>100</v>
      </c>
    </row>
    <row r="71" spans="1:7" ht="15.75" x14ac:dyDescent="0.25">
      <c r="A71" s="97" t="s">
        <v>224</v>
      </c>
      <c r="B71" s="79">
        <v>32.869999999999941</v>
      </c>
      <c r="C71" s="80">
        <v>5.1304202823528202</v>
      </c>
      <c r="D71" s="80">
        <f t="shared" si="6"/>
        <v>45.494107118379176</v>
      </c>
      <c r="E71" s="80">
        <f t="shared" si="7"/>
        <v>49.375472599268001</v>
      </c>
      <c r="F71" s="80">
        <v>50.624527400731999</v>
      </c>
      <c r="G71" s="96">
        <f t="shared" si="8"/>
        <v>100</v>
      </c>
    </row>
    <row r="72" spans="1:7" ht="15.75" x14ac:dyDescent="0.25">
      <c r="A72" s="97" t="s">
        <v>224</v>
      </c>
      <c r="B72" s="79">
        <v>35.609999999999935</v>
      </c>
      <c r="C72" s="80">
        <v>6.2226880449133803</v>
      </c>
      <c r="D72" s="80">
        <f t="shared" si="6"/>
        <v>55.748555154055822</v>
      </c>
      <c r="E72" s="80">
        <f t="shared" si="7"/>
        <v>38.028756801030795</v>
      </c>
      <c r="F72" s="80">
        <v>61.971243198969205</v>
      </c>
      <c r="G72" s="96">
        <f t="shared" si="8"/>
        <v>100</v>
      </c>
    </row>
    <row r="73" spans="1:7" ht="15.75" x14ac:dyDescent="0.25">
      <c r="A73" s="97" t="s">
        <v>224</v>
      </c>
      <c r="B73" s="79">
        <v>36.979999999999933</v>
      </c>
      <c r="C73" s="80">
        <v>6.3313470685575304</v>
      </c>
      <c r="D73" s="80">
        <f t="shared" si="6"/>
        <v>58.876021674791872</v>
      </c>
      <c r="E73" s="80">
        <f t="shared" si="7"/>
        <v>34.792631256650594</v>
      </c>
      <c r="F73" s="80">
        <v>65.207368743349406</v>
      </c>
      <c r="G73" s="96">
        <f t="shared" si="8"/>
        <v>100</v>
      </c>
    </row>
    <row r="74" spans="1:7" ht="15.75" x14ac:dyDescent="0.25">
      <c r="A74" s="97" t="s">
        <v>224</v>
      </c>
      <c r="B74" s="79">
        <v>47.939999999999912</v>
      </c>
      <c r="C74" s="80">
        <v>4.8459343028937401</v>
      </c>
      <c r="D74" s="80">
        <f t="shared" si="6"/>
        <v>51.499871037455463</v>
      </c>
      <c r="E74" s="80">
        <f t="shared" si="7"/>
        <v>43.654194659650798</v>
      </c>
      <c r="F74" s="80">
        <v>56.345805340349202</v>
      </c>
      <c r="G74" s="96">
        <f t="shared" si="8"/>
        <v>100</v>
      </c>
    </row>
    <row r="75" spans="1:7" ht="15.75" x14ac:dyDescent="0.25">
      <c r="A75" s="97" t="s">
        <v>224</v>
      </c>
      <c r="B75" s="79">
        <v>54.7899999999999</v>
      </c>
      <c r="C75" s="80">
        <v>7.3652252334941899</v>
      </c>
      <c r="D75" s="80">
        <f t="shared" si="6"/>
        <v>72.594099885605814</v>
      </c>
      <c r="E75" s="80">
        <f t="shared" si="7"/>
        <v>20.040674880899999</v>
      </c>
      <c r="F75" s="80">
        <v>79.959325119100001</v>
      </c>
      <c r="G75" s="96">
        <f t="shared" si="8"/>
        <v>100</v>
      </c>
    </row>
    <row r="76" spans="1:7" ht="15.75" x14ac:dyDescent="0.25">
      <c r="A76" s="97" t="s">
        <v>224</v>
      </c>
      <c r="B76" s="79">
        <v>56.159999999999897</v>
      </c>
      <c r="C76" s="80">
        <v>7.2377552802735998</v>
      </c>
      <c r="D76" s="80">
        <f t="shared" si="6"/>
        <v>75.145662300754395</v>
      </c>
      <c r="E76" s="80">
        <f t="shared" si="7"/>
        <v>17.616582418972001</v>
      </c>
      <c r="F76" s="80">
        <v>82.383417581027999</v>
      </c>
      <c r="G76" s="96">
        <f t="shared" si="8"/>
        <v>100</v>
      </c>
    </row>
    <row r="77" spans="1:7" ht="15.75" x14ac:dyDescent="0.25">
      <c r="A77" s="97" t="s">
        <v>224</v>
      </c>
      <c r="B77" s="79">
        <v>61.639999999999887</v>
      </c>
      <c r="C77" s="80">
        <v>6.7547439045840196</v>
      </c>
      <c r="D77" s="80">
        <f t="shared" si="6"/>
        <v>65.88649595909088</v>
      </c>
      <c r="E77" s="80">
        <f t="shared" si="7"/>
        <v>27.358760136325103</v>
      </c>
      <c r="F77" s="80">
        <v>72.641239863674897</v>
      </c>
      <c r="G77" s="96">
        <f t="shared" si="8"/>
        <v>100</v>
      </c>
    </row>
    <row r="78" spans="1:7" ht="15.75" x14ac:dyDescent="0.25">
      <c r="A78" s="97" t="s">
        <v>224</v>
      </c>
      <c r="B78" s="79">
        <v>69.8599999999999</v>
      </c>
      <c r="C78" s="80">
        <v>5.7169136962933997</v>
      </c>
      <c r="D78" s="80">
        <f t="shared" si="6"/>
        <v>50.924964368895004</v>
      </c>
      <c r="E78" s="80">
        <f t="shared" si="7"/>
        <v>43.358121934811592</v>
      </c>
      <c r="F78" s="80">
        <v>56.641878065188408</v>
      </c>
      <c r="G78" s="96">
        <f t="shared" si="8"/>
        <v>100</v>
      </c>
    </row>
    <row r="79" spans="1:7" ht="15.75" x14ac:dyDescent="0.25">
      <c r="A79" s="97" t="s">
        <v>224</v>
      </c>
      <c r="B79" s="79">
        <v>95.889999999999986</v>
      </c>
      <c r="C79" s="80">
        <v>6.9487322394875601</v>
      </c>
      <c r="D79" s="80">
        <f t="shared" si="6"/>
        <v>59.375788883255545</v>
      </c>
      <c r="E79" s="80">
        <f t="shared" si="7"/>
        <v>33.675478877256893</v>
      </c>
      <c r="F79" s="80">
        <v>66.324521122743107</v>
      </c>
      <c r="G79" s="96">
        <f t="shared" si="8"/>
        <v>100</v>
      </c>
    </row>
    <row r="80" spans="1:7" ht="15.75" x14ac:dyDescent="0.25">
      <c r="A80" s="97" t="s">
        <v>224</v>
      </c>
      <c r="B80" s="79">
        <v>97.259999999999991</v>
      </c>
      <c r="C80" s="80">
        <v>7.1824728684891603</v>
      </c>
      <c r="D80" s="80">
        <f t="shared" si="6"/>
        <v>67.04755789104864</v>
      </c>
      <c r="E80" s="80">
        <f t="shared" si="7"/>
        <v>25.769969240462203</v>
      </c>
      <c r="F80" s="80">
        <v>74.230030759537797</v>
      </c>
      <c r="G80" s="96">
        <f t="shared" si="8"/>
        <v>100</v>
      </c>
    </row>
    <row r="81" spans="1:7" ht="15.75" x14ac:dyDescent="0.25">
      <c r="A81" s="97" t="s">
        <v>224</v>
      </c>
      <c r="B81" s="79">
        <v>98.63</v>
      </c>
      <c r="C81" s="80">
        <v>8.0322270318648599</v>
      </c>
      <c r="D81" s="80">
        <f t="shared" si="6"/>
        <v>71.410582119688939</v>
      </c>
      <c r="E81" s="80">
        <f t="shared" si="7"/>
        <v>20.557190848446197</v>
      </c>
      <c r="F81" s="80">
        <v>79.442809151553803</v>
      </c>
      <c r="G81" s="96">
        <f t="shared" si="8"/>
        <v>100</v>
      </c>
    </row>
    <row r="82" spans="1:7" ht="15.75" x14ac:dyDescent="0.25">
      <c r="A82" s="97" t="s">
        <v>224</v>
      </c>
      <c r="B82" s="79">
        <v>110.37800000000016</v>
      </c>
      <c r="C82" s="80">
        <v>15.408677862384099</v>
      </c>
      <c r="D82" s="80">
        <f t="shared" si="6"/>
        <v>52.916075379265294</v>
      </c>
      <c r="E82" s="80">
        <f t="shared" si="7"/>
        <v>31.67524675835061</v>
      </c>
      <c r="F82" s="80">
        <v>68.32475324164939</v>
      </c>
      <c r="G82" s="96">
        <f t="shared" si="8"/>
        <v>100</v>
      </c>
    </row>
    <row r="83" spans="1:7" ht="15.75" x14ac:dyDescent="0.25">
      <c r="A83" s="97" t="s">
        <v>224</v>
      </c>
      <c r="B83" s="79">
        <v>112.68600000000015</v>
      </c>
      <c r="C83" s="80">
        <v>6.3698286869827099</v>
      </c>
      <c r="D83" s="80">
        <f t="shared" si="6"/>
        <v>56.844403516222187</v>
      </c>
      <c r="E83" s="80">
        <f t="shared" si="7"/>
        <v>36.785767796795106</v>
      </c>
      <c r="F83" s="80">
        <v>63.214232203204894</v>
      </c>
      <c r="G83" s="96">
        <f t="shared" si="8"/>
        <v>100</v>
      </c>
    </row>
    <row r="84" spans="1:7" ht="15.75" x14ac:dyDescent="0.25">
      <c r="A84" s="97" t="s">
        <v>224</v>
      </c>
      <c r="B84" s="79">
        <v>114.99400000000014</v>
      </c>
      <c r="C84" s="80">
        <v>4.7869004594286597</v>
      </c>
      <c r="D84" s="80">
        <f t="shared" si="6"/>
        <v>35.350529994036933</v>
      </c>
      <c r="E84" s="80">
        <f t="shared" si="7"/>
        <v>59.862569546534409</v>
      </c>
      <c r="F84" s="80">
        <v>40.137430453465591</v>
      </c>
      <c r="G84" s="96">
        <f t="shared" si="8"/>
        <v>100</v>
      </c>
    </row>
    <row r="85" spans="1:7" ht="15.75" x14ac:dyDescent="0.25">
      <c r="A85" s="97" t="s">
        <v>224</v>
      </c>
      <c r="B85" s="79">
        <v>117.30200000000013</v>
      </c>
      <c r="C85" s="80">
        <v>5.8316167924000792</v>
      </c>
      <c r="D85" s="80">
        <f t="shared" si="6"/>
        <v>34.759373124054122</v>
      </c>
      <c r="E85" s="80">
        <f t="shared" si="7"/>
        <v>59.409010083545802</v>
      </c>
      <c r="F85" s="80">
        <v>40.590989916454198</v>
      </c>
      <c r="G85" s="96">
        <f t="shared" si="8"/>
        <v>100</v>
      </c>
    </row>
    <row r="86" spans="1:7" ht="15.75" x14ac:dyDescent="0.25">
      <c r="A86" s="97" t="s">
        <v>224</v>
      </c>
      <c r="B86" s="79">
        <v>119.61000000000013</v>
      </c>
      <c r="C86" s="80">
        <v>6.9271256917707804</v>
      </c>
      <c r="D86" s="80">
        <f t="shared" si="6"/>
        <v>31.906073403690019</v>
      </c>
      <c r="E86" s="80">
        <f t="shared" si="7"/>
        <v>61.166800904539201</v>
      </c>
      <c r="F86" s="80">
        <v>38.833199095460799</v>
      </c>
      <c r="G86" s="96">
        <f t="shared" si="8"/>
        <v>100</v>
      </c>
    </row>
    <row r="87" spans="1:7" ht="15.75" x14ac:dyDescent="0.25">
      <c r="A87" s="97" t="s">
        <v>224</v>
      </c>
      <c r="B87" s="79">
        <v>121.91800000000012</v>
      </c>
      <c r="C87" s="80">
        <v>6.1383643340427696</v>
      </c>
      <c r="D87" s="80">
        <f t="shared" si="6"/>
        <v>46.282766260662122</v>
      </c>
      <c r="E87" s="80">
        <f t="shared" si="7"/>
        <v>47.578869405295109</v>
      </c>
      <c r="F87" s="80">
        <v>52.421130594704891</v>
      </c>
      <c r="G87" s="96">
        <f t="shared" si="8"/>
        <v>100</v>
      </c>
    </row>
    <row r="88" spans="1:7" ht="15.75" x14ac:dyDescent="0.25">
      <c r="A88" s="97" t="s">
        <v>224</v>
      </c>
      <c r="B88" s="79">
        <v>124.22600000000011</v>
      </c>
      <c r="C88" s="80">
        <v>3.3254824905972407</v>
      </c>
      <c r="D88" s="80">
        <f t="shared" si="6"/>
        <v>32.33784538061856</v>
      </c>
      <c r="E88" s="80">
        <f t="shared" si="7"/>
        <v>64.336672128784201</v>
      </c>
      <c r="F88" s="80">
        <v>35.663327871215799</v>
      </c>
      <c r="G88" s="96">
        <f t="shared" si="8"/>
        <v>100</v>
      </c>
    </row>
    <row r="89" spans="1:7" ht="15.75" x14ac:dyDescent="0.25">
      <c r="A89" s="97" t="s">
        <v>224</v>
      </c>
      <c r="B89" s="79">
        <v>126.53400000000011</v>
      </c>
      <c r="C89" s="80">
        <v>3.4927100017212398</v>
      </c>
      <c r="D89" s="80">
        <f t="shared" si="6"/>
        <v>17.342810348948266</v>
      </c>
      <c r="E89" s="80">
        <f t="shared" si="7"/>
        <v>79.164479649330502</v>
      </c>
      <c r="F89" s="80">
        <v>20.835520350669505</v>
      </c>
      <c r="G89" s="96">
        <f t="shared" si="8"/>
        <v>100</v>
      </c>
    </row>
    <row r="90" spans="1:7" ht="15.75" x14ac:dyDescent="0.25">
      <c r="A90" s="97" t="s">
        <v>224</v>
      </c>
      <c r="B90" s="79">
        <v>128.8420000000001</v>
      </c>
      <c r="C90" s="80">
        <v>2.5698900749441793</v>
      </c>
      <c r="D90" s="80">
        <f t="shared" si="6"/>
        <v>22.794087779251619</v>
      </c>
      <c r="E90" s="80">
        <f t="shared" si="7"/>
        <v>74.636022145804205</v>
      </c>
      <c r="F90" s="80">
        <v>25.363977854195799</v>
      </c>
      <c r="G90" s="96">
        <f t="shared" si="8"/>
        <v>100</v>
      </c>
    </row>
    <row r="91" spans="1:7" ht="15.75" x14ac:dyDescent="0.25">
      <c r="A91" s="97" t="s">
        <v>224</v>
      </c>
      <c r="B91" s="79">
        <v>131.15000000000009</v>
      </c>
      <c r="C91" s="80">
        <v>3.26496860489295</v>
      </c>
      <c r="D91" s="80">
        <f t="shared" si="6"/>
        <v>32.219585231285151</v>
      </c>
      <c r="E91" s="80">
        <f t="shared" si="7"/>
        <v>64.515446163821906</v>
      </c>
      <c r="F91" s="80">
        <v>35.484553836178101</v>
      </c>
      <c r="G91" s="96">
        <f t="shared" si="8"/>
        <v>100</v>
      </c>
    </row>
    <row r="92" spans="1:7" ht="15.75" x14ac:dyDescent="0.25">
      <c r="A92" s="97" t="s">
        <v>224</v>
      </c>
      <c r="B92" s="79">
        <v>133.45800000000008</v>
      </c>
      <c r="C92" s="80">
        <v>1.8967698032013403</v>
      </c>
      <c r="D92" s="80">
        <f t="shared" si="6"/>
        <v>18.25282559691766</v>
      </c>
      <c r="E92" s="80">
        <f t="shared" si="7"/>
        <v>79.850404599881003</v>
      </c>
      <c r="F92" s="80">
        <v>20.149595400119001</v>
      </c>
      <c r="G92" s="96">
        <f t="shared" si="8"/>
        <v>100</v>
      </c>
    </row>
    <row r="93" spans="1:7" ht="15.75" x14ac:dyDescent="0.25">
      <c r="A93" s="97" t="s">
        <v>224</v>
      </c>
      <c r="B93" s="79">
        <v>135.76600000000008</v>
      </c>
      <c r="C93" s="80">
        <v>6.6022216212996696</v>
      </c>
      <c r="D93" s="80">
        <f t="shared" si="6"/>
        <v>75.845140328265444</v>
      </c>
      <c r="E93" s="80">
        <f t="shared" si="7"/>
        <v>17.552638050434894</v>
      </c>
      <c r="F93" s="80">
        <v>82.447361949565106</v>
      </c>
      <c r="G93" s="96">
        <f t="shared" si="8"/>
        <v>100</v>
      </c>
    </row>
    <row r="94" spans="1:7" ht="15.75" x14ac:dyDescent="0.25">
      <c r="A94" s="97" t="s">
        <v>224</v>
      </c>
      <c r="B94" s="79">
        <v>138.07400000000007</v>
      </c>
      <c r="C94" s="80">
        <v>5.8816244497649297</v>
      </c>
      <c r="D94" s="80">
        <f t="shared" si="6"/>
        <v>73.908488440289062</v>
      </c>
      <c r="E94" s="80">
        <f t="shared" si="7"/>
        <v>20.20988710994601</v>
      </c>
      <c r="F94" s="80">
        <v>79.79011289005399</v>
      </c>
      <c r="G94" s="96">
        <f t="shared" si="8"/>
        <v>100</v>
      </c>
    </row>
    <row r="95" spans="1:7" ht="15.75" x14ac:dyDescent="0.25">
      <c r="A95" s="97" t="s">
        <v>224</v>
      </c>
      <c r="B95" s="79">
        <v>140.38200000000006</v>
      </c>
      <c r="C95" s="80">
        <v>5.3602298659493002</v>
      </c>
      <c r="D95" s="80">
        <f t="shared" si="6"/>
        <v>68.472807298441523</v>
      </c>
      <c r="E95" s="80">
        <f t="shared" ref="E95:E103" si="9">100-F95</f>
        <v>26.166962835609183</v>
      </c>
      <c r="F95" s="80">
        <v>73.833037164390817</v>
      </c>
      <c r="G95" s="96">
        <f t="shared" si="8"/>
        <v>100</v>
      </c>
    </row>
    <row r="96" spans="1:7" ht="15.75" x14ac:dyDescent="0.25">
      <c r="A96" s="97" t="s">
        <v>224</v>
      </c>
      <c r="B96" s="79">
        <v>142.69000000000005</v>
      </c>
      <c r="C96" s="80">
        <v>3.7253213586695901</v>
      </c>
      <c r="D96" s="80">
        <f t="shared" si="6"/>
        <v>49.841909471104202</v>
      </c>
      <c r="E96" s="80">
        <f t="shared" si="9"/>
        <v>46.432769170226209</v>
      </c>
      <c r="F96" s="80">
        <v>53.567230829773791</v>
      </c>
      <c r="G96" s="96">
        <f t="shared" si="8"/>
        <v>100</v>
      </c>
    </row>
    <row r="97" spans="1:7" ht="15.75" x14ac:dyDescent="0.25">
      <c r="A97" s="97" t="s">
        <v>224</v>
      </c>
      <c r="B97" s="79">
        <v>146.15200000000004</v>
      </c>
      <c r="C97" s="80">
        <v>5.0797263023543993</v>
      </c>
      <c r="D97" s="80">
        <f t="shared" si="6"/>
        <v>55.658263278108201</v>
      </c>
      <c r="E97" s="80">
        <f t="shared" si="9"/>
        <v>39.262010419537397</v>
      </c>
      <c r="F97" s="80">
        <v>60.737989580462603</v>
      </c>
      <c r="G97" s="96">
        <f t="shared" si="8"/>
        <v>100</v>
      </c>
    </row>
    <row r="98" spans="1:7" ht="15.75" x14ac:dyDescent="0.25">
      <c r="A98" s="97" t="s">
        <v>224</v>
      </c>
      <c r="B98" s="79">
        <v>148.46000000000004</v>
      </c>
      <c r="C98" s="80">
        <v>4.4639852189876299</v>
      </c>
      <c r="D98" s="80">
        <f t="shared" si="6"/>
        <v>58.65290846438856</v>
      </c>
      <c r="E98" s="80">
        <f t="shared" si="9"/>
        <v>36.88310631662381</v>
      </c>
      <c r="F98" s="80">
        <v>63.11689368337619</v>
      </c>
      <c r="G98" s="96">
        <f t="shared" si="8"/>
        <v>100</v>
      </c>
    </row>
    <row r="99" spans="1:7" ht="15.75" x14ac:dyDescent="0.25">
      <c r="A99" s="97" t="s">
        <v>224</v>
      </c>
      <c r="B99" s="79">
        <v>150.76800000000003</v>
      </c>
      <c r="C99" s="80">
        <v>4.1498751552512703</v>
      </c>
      <c r="D99" s="80">
        <f t="shared" si="6"/>
        <v>31.170900571540432</v>
      </c>
      <c r="E99" s="80">
        <f t="shared" si="9"/>
        <v>64.679224273208291</v>
      </c>
      <c r="F99" s="80">
        <v>35.320775726791702</v>
      </c>
      <c r="G99" s="96">
        <f t="shared" si="8"/>
        <v>100</v>
      </c>
    </row>
    <row r="100" spans="1:7" ht="15.75" x14ac:dyDescent="0.25">
      <c r="A100" s="97" t="s">
        <v>224</v>
      </c>
      <c r="B100" s="79">
        <v>153.07600000000002</v>
      </c>
      <c r="C100" s="80">
        <v>5.7997489399196898</v>
      </c>
      <c r="D100" s="80">
        <f t="shared" si="6"/>
        <v>60.760110276888305</v>
      </c>
      <c r="E100" s="80">
        <f t="shared" si="9"/>
        <v>33.440140783192007</v>
      </c>
      <c r="F100" s="80">
        <v>66.559859216807993</v>
      </c>
      <c r="G100" s="96">
        <f t="shared" si="8"/>
        <v>100</v>
      </c>
    </row>
    <row r="101" spans="1:7" ht="15.75" x14ac:dyDescent="0.25">
      <c r="A101" s="97" t="s">
        <v>224</v>
      </c>
      <c r="B101" s="79">
        <v>155.38400000000001</v>
      </c>
      <c r="C101" s="80">
        <v>2.3853319752796303</v>
      </c>
      <c r="D101" s="80">
        <f t="shared" si="6"/>
        <v>24.93231246221767</v>
      </c>
      <c r="E101" s="80">
        <f t="shared" si="9"/>
        <v>72.682355562502693</v>
      </c>
      <c r="F101" s="80">
        <v>27.3176444374973</v>
      </c>
      <c r="G101" s="96">
        <f t="shared" si="8"/>
        <v>100</v>
      </c>
    </row>
    <row r="102" spans="1:7" ht="15.75" x14ac:dyDescent="0.25">
      <c r="A102" s="97" t="s">
        <v>224</v>
      </c>
      <c r="B102" s="79">
        <v>157.69200000000001</v>
      </c>
      <c r="C102" s="80">
        <v>4.4740260788568804</v>
      </c>
      <c r="D102" s="80">
        <f t="shared" si="6"/>
        <v>14.564104302503821</v>
      </c>
      <c r="E102" s="80">
        <f t="shared" si="9"/>
        <v>80.961869618639298</v>
      </c>
      <c r="F102" s="80">
        <v>19.038130381360702</v>
      </c>
      <c r="G102" s="96">
        <f t="shared" si="8"/>
        <v>100</v>
      </c>
    </row>
    <row r="103" spans="1:7" ht="15.75" x14ac:dyDescent="0.25">
      <c r="A103" s="97" t="s">
        <v>224</v>
      </c>
      <c r="B103" s="79">
        <v>160</v>
      </c>
      <c r="C103" s="80">
        <v>16.418475110924501</v>
      </c>
      <c r="D103" s="80">
        <f t="shared" si="6"/>
        <v>29.837605753700405</v>
      </c>
      <c r="E103" s="80">
        <f t="shared" si="9"/>
        <v>53.743919135375094</v>
      </c>
      <c r="F103" s="80">
        <v>46.256080864624906</v>
      </c>
      <c r="G103" s="96">
        <f t="shared" si="8"/>
        <v>100</v>
      </c>
    </row>
    <row r="104" spans="1:7" x14ac:dyDescent="0.25">
      <c r="A104" s="92"/>
    </row>
    <row r="105" spans="1:7" ht="15.75" x14ac:dyDescent="0.25">
      <c r="A105" s="98" t="s">
        <v>268</v>
      </c>
      <c r="B105" s="99">
        <v>1.25</v>
      </c>
      <c r="C105" s="80">
        <v>4.94840195290175</v>
      </c>
      <c r="D105" s="80">
        <f t="shared" ref="D105:D130" si="10">F105-C105</f>
        <v>57.83625504322665</v>
      </c>
      <c r="E105" s="80">
        <f t="shared" ref="E105:E129" si="11">100-F105</f>
        <v>37.215343003871602</v>
      </c>
      <c r="F105" s="80">
        <v>62.784656996128398</v>
      </c>
      <c r="G105" s="96">
        <f t="shared" ref="G105:G130" si="12">SUM(C105:E105)</f>
        <v>100</v>
      </c>
    </row>
    <row r="106" spans="1:7" ht="15.75" x14ac:dyDescent="0.25">
      <c r="A106" s="98" t="s">
        <v>268</v>
      </c>
      <c r="B106" s="99">
        <v>3.75</v>
      </c>
      <c r="C106" s="80">
        <v>5.8878221460215299</v>
      </c>
      <c r="D106" s="80">
        <f t="shared" si="10"/>
        <v>61.064699148702168</v>
      </c>
      <c r="E106" s="80">
        <f t="shared" si="11"/>
        <v>33.047478705276305</v>
      </c>
      <c r="F106" s="80">
        <v>66.952521294723695</v>
      </c>
      <c r="G106" s="96">
        <f t="shared" si="12"/>
        <v>100</v>
      </c>
    </row>
    <row r="107" spans="1:7" ht="15.75" x14ac:dyDescent="0.25">
      <c r="A107" s="98" t="s">
        <v>268</v>
      </c>
      <c r="B107" s="99">
        <v>5</v>
      </c>
      <c r="C107" s="80">
        <v>5.3615955078136004</v>
      </c>
      <c r="D107" s="80">
        <f t="shared" si="10"/>
        <v>60.832001983915092</v>
      </c>
      <c r="E107" s="80">
        <f t="shared" si="11"/>
        <v>33.806402508271304</v>
      </c>
      <c r="F107" s="80">
        <v>66.193597491728696</v>
      </c>
      <c r="G107" s="96">
        <f t="shared" si="12"/>
        <v>100</v>
      </c>
    </row>
    <row r="108" spans="1:7" ht="15.75" x14ac:dyDescent="0.25">
      <c r="A108" s="98" t="s">
        <v>268</v>
      </c>
      <c r="B108" s="99">
        <v>6.25</v>
      </c>
      <c r="C108" s="80">
        <v>5.0707737067334602</v>
      </c>
      <c r="D108" s="80">
        <f t="shared" si="10"/>
        <v>62.822293299731243</v>
      </c>
      <c r="E108" s="80">
        <f t="shared" si="11"/>
        <v>32.106932993535295</v>
      </c>
      <c r="F108" s="80">
        <v>67.893067006464705</v>
      </c>
      <c r="G108" s="96">
        <f t="shared" si="12"/>
        <v>100</v>
      </c>
    </row>
    <row r="109" spans="1:7" ht="15.75" x14ac:dyDescent="0.25">
      <c r="A109" s="98" t="s">
        <v>268</v>
      </c>
      <c r="B109" s="99">
        <v>8.75</v>
      </c>
      <c r="C109" s="80">
        <v>6.5813005741677797</v>
      </c>
      <c r="D109" s="80">
        <f t="shared" si="10"/>
        <v>69.31786251459981</v>
      </c>
      <c r="E109" s="80">
        <f t="shared" si="11"/>
        <v>24.100836911232406</v>
      </c>
      <c r="F109" s="80">
        <v>75.899163088767594</v>
      </c>
      <c r="G109" s="96">
        <f t="shared" si="12"/>
        <v>100</v>
      </c>
    </row>
    <row r="110" spans="1:7" ht="15.75" x14ac:dyDescent="0.25">
      <c r="A110" s="98" t="s">
        <v>268</v>
      </c>
      <c r="B110" s="99">
        <v>10</v>
      </c>
      <c r="C110" s="80">
        <v>5.4365069752341499</v>
      </c>
      <c r="D110" s="80">
        <f t="shared" si="10"/>
        <v>61.991035961128247</v>
      </c>
      <c r="E110" s="80">
        <f t="shared" si="11"/>
        <v>32.5724570636376</v>
      </c>
      <c r="F110" s="80">
        <v>67.4275429363624</v>
      </c>
      <c r="G110" s="96">
        <f t="shared" si="12"/>
        <v>100</v>
      </c>
    </row>
    <row r="111" spans="1:7" ht="15.75" x14ac:dyDescent="0.25">
      <c r="A111" s="98" t="s">
        <v>268</v>
      </c>
      <c r="B111" s="99">
        <v>13.75</v>
      </c>
      <c r="C111" s="80">
        <v>6.9184550094816801</v>
      </c>
      <c r="D111" s="80">
        <f t="shared" si="10"/>
        <v>66.939957569645031</v>
      </c>
      <c r="E111" s="80">
        <f t="shared" si="11"/>
        <v>26.141587420873293</v>
      </c>
      <c r="F111" s="80">
        <v>73.858412579126707</v>
      </c>
      <c r="G111" s="96">
        <f t="shared" si="12"/>
        <v>100</v>
      </c>
    </row>
    <row r="112" spans="1:7" ht="15.75" x14ac:dyDescent="0.25">
      <c r="A112" s="98" t="s">
        <v>268</v>
      </c>
      <c r="B112" s="99">
        <v>15</v>
      </c>
      <c r="C112" s="80">
        <v>7.5367781006620804</v>
      </c>
      <c r="D112" s="80">
        <f t="shared" si="10"/>
        <v>66.348584563567329</v>
      </c>
      <c r="E112" s="80">
        <f t="shared" si="11"/>
        <v>26.114637335770595</v>
      </c>
      <c r="F112" s="80">
        <v>73.885362664229405</v>
      </c>
      <c r="G112" s="96">
        <f t="shared" si="12"/>
        <v>100</v>
      </c>
    </row>
    <row r="113" spans="1:7" ht="15.75" x14ac:dyDescent="0.25">
      <c r="A113" s="98" t="s">
        <v>268</v>
      </c>
      <c r="B113" s="99">
        <v>16.25</v>
      </c>
      <c r="C113" s="80">
        <v>8.0283952413189201</v>
      </c>
      <c r="D113" s="80">
        <f t="shared" si="10"/>
        <v>76.045645987563475</v>
      </c>
      <c r="E113" s="80">
        <f t="shared" si="11"/>
        <v>15.925958771117607</v>
      </c>
      <c r="F113" s="80">
        <v>84.074041228882393</v>
      </c>
      <c r="G113" s="96">
        <f t="shared" si="12"/>
        <v>100</v>
      </c>
    </row>
    <row r="114" spans="1:7" ht="15.75" x14ac:dyDescent="0.25">
      <c r="A114" s="98" t="s">
        <v>268</v>
      </c>
      <c r="B114" s="99">
        <v>17.5</v>
      </c>
      <c r="C114" s="80">
        <v>7.2536216694253399</v>
      </c>
      <c r="D114" s="80">
        <f t="shared" si="10"/>
        <v>73.701733509070351</v>
      </c>
      <c r="E114" s="80">
        <f t="shared" si="11"/>
        <v>19.044644821504306</v>
      </c>
      <c r="F114" s="80">
        <v>80.955355178495694</v>
      </c>
      <c r="G114" s="96">
        <f t="shared" si="12"/>
        <v>100</v>
      </c>
    </row>
    <row r="115" spans="1:7" ht="15.75" x14ac:dyDescent="0.25">
      <c r="A115" s="98" t="s">
        <v>268</v>
      </c>
      <c r="B115" s="99">
        <v>18.75</v>
      </c>
      <c r="C115" s="80">
        <v>7.9043055967606497</v>
      </c>
      <c r="D115" s="80">
        <f t="shared" si="10"/>
        <v>79.982490585157151</v>
      </c>
      <c r="E115" s="80">
        <f t="shared" si="11"/>
        <v>12.113203818082198</v>
      </c>
      <c r="F115" s="80">
        <v>87.886796181917802</v>
      </c>
      <c r="G115" s="96">
        <f t="shared" si="12"/>
        <v>100</v>
      </c>
    </row>
    <row r="116" spans="1:7" ht="15.75" x14ac:dyDescent="0.25">
      <c r="A116" s="98" t="s">
        <v>268</v>
      </c>
      <c r="B116" s="99">
        <v>20</v>
      </c>
      <c r="C116" s="80">
        <v>8.4385611345769895</v>
      </c>
      <c r="D116" s="80">
        <f t="shared" si="10"/>
        <v>76.076752988936221</v>
      </c>
      <c r="E116" s="80">
        <f t="shared" si="11"/>
        <v>15.484685876486793</v>
      </c>
      <c r="F116" s="80">
        <v>84.515314123513207</v>
      </c>
      <c r="G116" s="96">
        <f t="shared" si="12"/>
        <v>100</v>
      </c>
    </row>
    <row r="117" spans="1:7" ht="15.75" x14ac:dyDescent="0.25">
      <c r="A117" s="98" t="s">
        <v>268</v>
      </c>
      <c r="B117" s="99">
        <v>21.25</v>
      </c>
      <c r="C117" s="80">
        <v>8.5585831949560394</v>
      </c>
      <c r="D117" s="80">
        <f t="shared" si="10"/>
        <v>74.01481878253756</v>
      </c>
      <c r="E117" s="80">
        <f t="shared" si="11"/>
        <v>17.426598022506397</v>
      </c>
      <c r="F117" s="80">
        <v>82.573401977493603</v>
      </c>
      <c r="G117" s="96">
        <f t="shared" si="12"/>
        <v>100</v>
      </c>
    </row>
    <row r="118" spans="1:7" ht="15.75" x14ac:dyDescent="0.25">
      <c r="A118" s="98" t="s">
        <v>268</v>
      </c>
      <c r="B118" s="99">
        <v>22.5</v>
      </c>
      <c r="C118" s="80">
        <v>5.8490996466219398</v>
      </c>
      <c r="D118" s="80">
        <f t="shared" si="10"/>
        <v>66.677100372955167</v>
      </c>
      <c r="E118" s="80">
        <f t="shared" si="11"/>
        <v>27.473799980422896</v>
      </c>
      <c r="F118" s="80">
        <v>72.526200019577104</v>
      </c>
      <c r="G118" s="96">
        <f t="shared" si="12"/>
        <v>100</v>
      </c>
    </row>
    <row r="119" spans="1:7" ht="15.75" x14ac:dyDescent="0.25">
      <c r="A119" s="98" t="s">
        <v>268</v>
      </c>
      <c r="B119" s="99">
        <v>23.75</v>
      </c>
      <c r="C119" s="80">
        <v>6.88175188149589</v>
      </c>
      <c r="D119" s="80">
        <f t="shared" si="10"/>
        <v>73.855082584354818</v>
      </c>
      <c r="E119" s="80">
        <f t="shared" si="11"/>
        <v>19.263165534149294</v>
      </c>
      <c r="F119" s="80">
        <v>80.736834465850706</v>
      </c>
      <c r="G119" s="96">
        <f t="shared" si="12"/>
        <v>100</v>
      </c>
    </row>
    <row r="120" spans="1:7" ht="15.75" x14ac:dyDescent="0.25">
      <c r="A120" s="98" t="s">
        <v>268</v>
      </c>
      <c r="B120" s="99">
        <v>26.25</v>
      </c>
      <c r="C120" s="80">
        <v>6.3813689353187302</v>
      </c>
      <c r="D120" s="80">
        <f t="shared" si="10"/>
        <v>70.891744429353366</v>
      </c>
      <c r="E120" s="80">
        <f t="shared" si="11"/>
        <v>22.726886635327901</v>
      </c>
      <c r="F120" s="80">
        <v>77.273113364672099</v>
      </c>
      <c r="G120" s="96">
        <f t="shared" si="12"/>
        <v>100</v>
      </c>
    </row>
    <row r="121" spans="1:7" ht="15.75" x14ac:dyDescent="0.25">
      <c r="A121" s="98" t="s">
        <v>268</v>
      </c>
      <c r="B121" s="99">
        <v>27.5</v>
      </c>
      <c r="C121" s="80">
        <v>6.4116069218024396</v>
      </c>
      <c r="D121" s="80">
        <f t="shared" si="10"/>
        <v>77.610300333801348</v>
      </c>
      <c r="E121" s="80">
        <f t="shared" si="11"/>
        <v>15.978092744396207</v>
      </c>
      <c r="F121" s="80">
        <v>84.021907255603793</v>
      </c>
      <c r="G121" s="96">
        <f t="shared" si="12"/>
        <v>100</v>
      </c>
    </row>
    <row r="122" spans="1:7" ht="15.75" x14ac:dyDescent="0.25">
      <c r="A122" s="98" t="s">
        <v>268</v>
      </c>
      <c r="B122" s="99">
        <v>28.75</v>
      </c>
      <c r="C122" s="80">
        <v>5.86008920405075</v>
      </c>
      <c r="D122" s="80">
        <f t="shared" si="10"/>
        <v>76.74812546960915</v>
      </c>
      <c r="E122" s="80">
        <f t="shared" si="11"/>
        <v>17.391785326340099</v>
      </c>
      <c r="F122" s="80">
        <v>82.608214673659901</v>
      </c>
      <c r="G122" s="96">
        <f t="shared" si="12"/>
        <v>100</v>
      </c>
    </row>
    <row r="123" spans="1:7" ht="15.75" x14ac:dyDescent="0.25">
      <c r="A123" s="98" t="s">
        <v>268</v>
      </c>
      <c r="B123" s="99">
        <v>30</v>
      </c>
      <c r="C123" s="80">
        <v>7.0045283917881997</v>
      </c>
      <c r="D123" s="80">
        <f t="shared" si="10"/>
        <v>80.464039777364405</v>
      </c>
      <c r="E123" s="80">
        <f t="shared" si="11"/>
        <v>12.531431830847396</v>
      </c>
      <c r="F123" s="80">
        <v>87.468568169152604</v>
      </c>
      <c r="G123" s="96">
        <f t="shared" si="12"/>
        <v>100</v>
      </c>
    </row>
    <row r="124" spans="1:7" ht="15.75" x14ac:dyDescent="0.25">
      <c r="A124" s="98" t="s">
        <v>268</v>
      </c>
      <c r="B124" s="99">
        <v>35</v>
      </c>
      <c r="C124" s="80">
        <v>6.0306710474866101</v>
      </c>
      <c r="D124" s="80">
        <f t="shared" si="10"/>
        <v>73.675745006078998</v>
      </c>
      <c r="E124" s="80">
        <f t="shared" si="11"/>
        <v>20.293583946434396</v>
      </c>
      <c r="F124" s="80">
        <v>79.706416053565604</v>
      </c>
      <c r="G124" s="96">
        <f t="shared" si="12"/>
        <v>100</v>
      </c>
    </row>
    <row r="125" spans="1:7" ht="15.75" x14ac:dyDescent="0.25">
      <c r="A125" s="98" t="s">
        <v>268</v>
      </c>
      <c r="B125" s="99">
        <v>36.25</v>
      </c>
      <c r="C125" s="80">
        <v>10.188852093485901</v>
      </c>
      <c r="D125" s="80">
        <f t="shared" si="10"/>
        <v>71.266015277546501</v>
      </c>
      <c r="E125" s="80">
        <f t="shared" si="11"/>
        <v>18.545132628967593</v>
      </c>
      <c r="F125" s="80">
        <v>81.454867371032407</v>
      </c>
      <c r="G125" s="96">
        <f t="shared" si="12"/>
        <v>100</v>
      </c>
    </row>
    <row r="126" spans="1:7" ht="15.75" x14ac:dyDescent="0.25">
      <c r="A126" s="98" t="s">
        <v>268</v>
      </c>
      <c r="B126" s="99">
        <v>41.25</v>
      </c>
      <c r="C126" s="80">
        <v>6.84104181486234</v>
      </c>
      <c r="D126" s="80">
        <f t="shared" si="10"/>
        <v>57.530035102519861</v>
      </c>
      <c r="E126" s="80">
        <f t="shared" si="11"/>
        <v>35.628923082617803</v>
      </c>
      <c r="F126" s="80">
        <v>64.371076917382197</v>
      </c>
      <c r="G126" s="96">
        <f t="shared" si="12"/>
        <v>100</v>
      </c>
    </row>
    <row r="127" spans="1:7" ht="15.75" x14ac:dyDescent="0.25">
      <c r="A127" s="98" t="s">
        <v>268</v>
      </c>
      <c r="B127" s="99">
        <v>42.5</v>
      </c>
      <c r="C127" s="80">
        <v>7.3992165311172799</v>
      </c>
      <c r="D127" s="80">
        <f t="shared" si="10"/>
        <v>59.540202613288024</v>
      </c>
      <c r="E127" s="80">
        <f t="shared" si="11"/>
        <v>33.060580855594694</v>
      </c>
      <c r="F127" s="80">
        <v>66.939419144405306</v>
      </c>
      <c r="G127" s="96">
        <f t="shared" si="12"/>
        <v>100</v>
      </c>
    </row>
    <row r="128" spans="1:7" ht="15.75" x14ac:dyDescent="0.25">
      <c r="A128" s="98" t="s">
        <v>268</v>
      </c>
      <c r="B128" s="99">
        <v>43.75</v>
      </c>
      <c r="C128" s="80">
        <v>6.8577282885736697</v>
      </c>
      <c r="D128" s="80">
        <f t="shared" si="10"/>
        <v>58.720108724142733</v>
      </c>
      <c r="E128" s="80">
        <f t="shared" si="11"/>
        <v>34.422162987283599</v>
      </c>
      <c r="F128" s="80">
        <v>65.577837012716401</v>
      </c>
      <c r="G128" s="96">
        <f t="shared" si="12"/>
        <v>100</v>
      </c>
    </row>
    <row r="129" spans="1:7" ht="15.75" x14ac:dyDescent="0.25">
      <c r="A129" s="98" t="s">
        <v>268</v>
      </c>
      <c r="B129" s="99">
        <v>45</v>
      </c>
      <c r="C129" s="80">
        <v>4.7511286531390802</v>
      </c>
      <c r="D129" s="80">
        <f t="shared" si="10"/>
        <v>46.035225691487426</v>
      </c>
      <c r="E129" s="80">
        <f t="shared" si="11"/>
        <v>49.213645655373497</v>
      </c>
      <c r="F129" s="80">
        <v>50.786354344626503</v>
      </c>
      <c r="G129" s="96">
        <f t="shared" si="12"/>
        <v>100</v>
      </c>
    </row>
    <row r="130" spans="1:7" ht="15.75" x14ac:dyDescent="0.25">
      <c r="A130" s="98" t="s">
        <v>268</v>
      </c>
      <c r="B130" s="99">
        <v>46.25</v>
      </c>
      <c r="C130" s="80">
        <v>7.7178710886799102</v>
      </c>
      <c r="D130" s="80">
        <f t="shared" si="10"/>
        <v>76.577242801159784</v>
      </c>
      <c r="E130" s="80">
        <f t="shared" ref="E130:E161" si="13">100-F130</f>
        <v>15.704886110160302</v>
      </c>
      <c r="F130" s="80">
        <v>84.295113889839698</v>
      </c>
      <c r="G130" s="96">
        <f t="shared" si="12"/>
        <v>100</v>
      </c>
    </row>
    <row r="131" spans="1:7" ht="15.75" x14ac:dyDescent="0.25">
      <c r="A131" s="98" t="s">
        <v>268</v>
      </c>
      <c r="B131" s="99">
        <v>48.75</v>
      </c>
      <c r="C131" s="80">
        <v>6.3284959901271503</v>
      </c>
      <c r="D131" s="80">
        <f t="shared" ref="D131:D194" si="14">F131-C131</f>
        <v>62.383789687104951</v>
      </c>
      <c r="E131" s="80">
        <f t="shared" si="13"/>
        <v>31.287714322767897</v>
      </c>
      <c r="F131" s="80">
        <v>68.712285677232103</v>
      </c>
      <c r="G131" s="96">
        <f t="shared" ref="G131:G194" si="15">SUM(C131:E131)</f>
        <v>100</v>
      </c>
    </row>
    <row r="132" spans="1:7" ht="15.75" x14ac:dyDescent="0.25">
      <c r="A132" s="98" t="s">
        <v>268</v>
      </c>
      <c r="B132" s="99">
        <v>50</v>
      </c>
      <c r="C132" s="80">
        <v>5.8724500988027701</v>
      </c>
      <c r="D132" s="80">
        <f t="shared" si="14"/>
        <v>51.828590383014728</v>
      </c>
      <c r="E132" s="80">
        <f t="shared" si="13"/>
        <v>42.2989595181825</v>
      </c>
      <c r="F132" s="80">
        <v>57.7010404818175</v>
      </c>
      <c r="G132" s="96">
        <f t="shared" si="15"/>
        <v>100</v>
      </c>
    </row>
    <row r="133" spans="1:7" ht="15.75" x14ac:dyDescent="0.25">
      <c r="A133" s="98" t="s">
        <v>268</v>
      </c>
      <c r="B133" s="99">
        <v>51.25</v>
      </c>
      <c r="C133" s="80">
        <v>7.7199834436777897</v>
      </c>
      <c r="D133" s="80">
        <f t="shared" si="14"/>
        <v>54.123735166149409</v>
      </c>
      <c r="E133" s="80">
        <f t="shared" si="13"/>
        <v>38.156281390172801</v>
      </c>
      <c r="F133" s="80">
        <v>61.843718609827199</v>
      </c>
      <c r="G133" s="96">
        <f t="shared" si="15"/>
        <v>100</v>
      </c>
    </row>
    <row r="134" spans="1:7" ht="15.75" x14ac:dyDescent="0.25">
      <c r="A134" s="98" t="s">
        <v>268</v>
      </c>
      <c r="B134" s="99">
        <v>52.5</v>
      </c>
      <c r="C134" s="80">
        <v>9.0878318532404894</v>
      </c>
      <c r="D134" s="80">
        <f t="shared" si="14"/>
        <v>65.957036588497417</v>
      </c>
      <c r="E134" s="80">
        <f t="shared" si="13"/>
        <v>24.955131558262096</v>
      </c>
      <c r="F134" s="80">
        <v>75.044868441737904</v>
      </c>
      <c r="G134" s="96">
        <f t="shared" si="15"/>
        <v>100</v>
      </c>
    </row>
    <row r="135" spans="1:7" ht="15.75" x14ac:dyDescent="0.25">
      <c r="A135" s="98" t="s">
        <v>268</v>
      </c>
      <c r="B135" s="99">
        <v>53.75</v>
      </c>
      <c r="C135" s="80">
        <v>8.0534831597316607</v>
      </c>
      <c r="D135" s="80">
        <f t="shared" si="14"/>
        <v>62.128760291648042</v>
      </c>
      <c r="E135" s="80">
        <f t="shared" si="13"/>
        <v>29.817756548620295</v>
      </c>
      <c r="F135" s="80">
        <v>70.182243451379705</v>
      </c>
      <c r="G135" s="96">
        <f t="shared" si="15"/>
        <v>100</v>
      </c>
    </row>
    <row r="136" spans="1:7" ht="15.75" x14ac:dyDescent="0.25">
      <c r="A136" s="98" t="s">
        <v>268</v>
      </c>
      <c r="B136" s="99">
        <v>55</v>
      </c>
      <c r="C136" s="80">
        <v>8.1582206462810198</v>
      </c>
      <c r="D136" s="80">
        <f t="shared" si="14"/>
        <v>64.610796982124882</v>
      </c>
      <c r="E136" s="80">
        <f t="shared" si="13"/>
        <v>27.230982371594095</v>
      </c>
      <c r="F136" s="80">
        <v>72.769017628405905</v>
      </c>
      <c r="G136" s="96">
        <f t="shared" si="15"/>
        <v>100</v>
      </c>
    </row>
    <row r="137" spans="1:7" ht="15.75" x14ac:dyDescent="0.25">
      <c r="A137" s="98" t="s">
        <v>268</v>
      </c>
      <c r="B137" s="99">
        <v>56.25</v>
      </c>
      <c r="C137" s="80">
        <v>6.3357325902519204</v>
      </c>
      <c r="D137" s="80">
        <f t="shared" si="14"/>
        <v>48.656172307291577</v>
      </c>
      <c r="E137" s="80">
        <f t="shared" si="13"/>
        <v>45.008095102456501</v>
      </c>
      <c r="F137" s="80">
        <v>54.991904897543499</v>
      </c>
      <c r="G137" s="96">
        <f t="shared" si="15"/>
        <v>100</v>
      </c>
    </row>
    <row r="138" spans="1:7" ht="15.75" x14ac:dyDescent="0.25">
      <c r="A138" s="98" t="s">
        <v>268</v>
      </c>
      <c r="B138" s="99">
        <v>57.5</v>
      </c>
      <c r="C138" s="80">
        <v>7.4424373077413604</v>
      </c>
      <c r="D138" s="80">
        <f t="shared" si="14"/>
        <v>60.391997365737936</v>
      </c>
      <c r="E138" s="80">
        <f t="shared" si="13"/>
        <v>32.165565326520706</v>
      </c>
      <c r="F138" s="80">
        <v>67.834434673479294</v>
      </c>
      <c r="G138" s="96">
        <f t="shared" si="15"/>
        <v>100</v>
      </c>
    </row>
    <row r="139" spans="1:7" ht="15.75" x14ac:dyDescent="0.25">
      <c r="A139" s="98" t="s">
        <v>268</v>
      </c>
      <c r="B139" s="99">
        <v>58.75</v>
      </c>
      <c r="C139" s="80">
        <v>6.3693903792099</v>
      </c>
      <c r="D139" s="80">
        <f t="shared" si="14"/>
        <v>61.090400570446093</v>
      </c>
      <c r="E139" s="80">
        <f t="shared" si="13"/>
        <v>32.540209050344004</v>
      </c>
      <c r="F139" s="80">
        <v>67.459790949655996</v>
      </c>
      <c r="G139" s="96">
        <f t="shared" si="15"/>
        <v>100</v>
      </c>
    </row>
    <row r="140" spans="1:7" ht="15.75" x14ac:dyDescent="0.25">
      <c r="A140" s="98" t="s">
        <v>268</v>
      </c>
      <c r="B140" s="99">
        <v>60</v>
      </c>
      <c r="C140" s="80">
        <v>10.542760074295201</v>
      </c>
      <c r="D140" s="80">
        <f t="shared" si="14"/>
        <v>76.304603598921702</v>
      </c>
      <c r="E140" s="80">
        <f t="shared" si="13"/>
        <v>13.152636326783096</v>
      </c>
      <c r="F140" s="80">
        <v>86.847363673216904</v>
      </c>
      <c r="G140" s="96">
        <f t="shared" si="15"/>
        <v>100</v>
      </c>
    </row>
    <row r="141" spans="1:7" ht="15.75" x14ac:dyDescent="0.25">
      <c r="A141" s="98" t="s">
        <v>268</v>
      </c>
      <c r="B141" s="99">
        <v>61.25</v>
      </c>
      <c r="C141" s="80">
        <v>8.1768263150093805</v>
      </c>
      <c r="D141" s="80">
        <f t="shared" si="14"/>
        <v>60.198074026187328</v>
      </c>
      <c r="E141" s="80">
        <f t="shared" si="13"/>
        <v>31.625099658803293</v>
      </c>
      <c r="F141" s="80">
        <v>68.374900341196707</v>
      </c>
      <c r="G141" s="96">
        <f t="shared" si="15"/>
        <v>100</v>
      </c>
    </row>
    <row r="142" spans="1:7" ht="15.75" x14ac:dyDescent="0.25">
      <c r="A142" s="98" t="s">
        <v>268</v>
      </c>
      <c r="B142" s="99">
        <v>62.5</v>
      </c>
      <c r="C142" s="80">
        <v>8.0566081722879499</v>
      </c>
      <c r="D142" s="80">
        <f t="shared" si="14"/>
        <v>52.162790791162749</v>
      </c>
      <c r="E142" s="80">
        <f t="shared" si="13"/>
        <v>39.780601036549299</v>
      </c>
      <c r="F142" s="80">
        <v>60.219398963450701</v>
      </c>
      <c r="G142" s="96">
        <f t="shared" si="15"/>
        <v>100</v>
      </c>
    </row>
    <row r="143" spans="1:7" ht="15.75" x14ac:dyDescent="0.25">
      <c r="A143" s="98" t="s">
        <v>268</v>
      </c>
      <c r="B143" s="99">
        <v>63.75</v>
      </c>
      <c r="C143" s="80">
        <v>6.9235139381879698</v>
      </c>
      <c r="D143" s="80">
        <f t="shared" si="14"/>
        <v>46.681327226943836</v>
      </c>
      <c r="E143" s="80">
        <f t="shared" si="13"/>
        <v>46.395158834868198</v>
      </c>
      <c r="F143" s="80">
        <v>53.604841165131802</v>
      </c>
      <c r="G143" s="96">
        <f t="shared" si="15"/>
        <v>100</v>
      </c>
    </row>
    <row r="144" spans="1:7" ht="15.75" x14ac:dyDescent="0.25">
      <c r="A144" s="98" t="s">
        <v>268</v>
      </c>
      <c r="B144" s="99">
        <v>65</v>
      </c>
      <c r="C144" s="80">
        <v>8.1581897599400293</v>
      </c>
      <c r="D144" s="80">
        <f t="shared" si="14"/>
        <v>58.867444142575366</v>
      </c>
      <c r="E144" s="80">
        <f t="shared" si="13"/>
        <v>32.974366097484605</v>
      </c>
      <c r="F144" s="80">
        <v>67.025633902515395</v>
      </c>
      <c r="G144" s="96">
        <f t="shared" si="15"/>
        <v>100</v>
      </c>
    </row>
    <row r="145" spans="1:7" ht="15.75" x14ac:dyDescent="0.25">
      <c r="A145" s="98" t="s">
        <v>268</v>
      </c>
      <c r="B145" s="99">
        <v>66.25</v>
      </c>
      <c r="C145" s="80">
        <v>9.6615563493953704</v>
      </c>
      <c r="D145" s="80">
        <f t="shared" si="14"/>
        <v>78.890204679808235</v>
      </c>
      <c r="E145" s="80">
        <f t="shared" si="13"/>
        <v>11.448238970796396</v>
      </c>
      <c r="F145" s="80">
        <v>88.551761029203604</v>
      </c>
      <c r="G145" s="96">
        <f t="shared" si="15"/>
        <v>100</v>
      </c>
    </row>
    <row r="146" spans="1:7" ht="15.75" x14ac:dyDescent="0.25">
      <c r="A146" s="98" t="s">
        <v>268</v>
      </c>
      <c r="B146" s="99">
        <v>67.5</v>
      </c>
      <c r="C146" s="80">
        <v>11.144128878960901</v>
      </c>
      <c r="D146" s="80">
        <f t="shared" si="14"/>
        <v>78.987653473622402</v>
      </c>
      <c r="E146" s="80">
        <f t="shared" si="13"/>
        <v>9.8682176474166994</v>
      </c>
      <c r="F146" s="80">
        <v>90.131782352583301</v>
      </c>
      <c r="G146" s="96">
        <f t="shared" si="15"/>
        <v>100</v>
      </c>
    </row>
    <row r="147" spans="1:7" ht="15.75" x14ac:dyDescent="0.25">
      <c r="A147" s="98" t="s">
        <v>268</v>
      </c>
      <c r="B147" s="99">
        <v>68.75</v>
      </c>
      <c r="C147" s="80">
        <v>10.2766106609666</v>
      </c>
      <c r="D147" s="80">
        <f t="shared" si="14"/>
        <v>83.1852197834382</v>
      </c>
      <c r="E147" s="80">
        <f t="shared" si="13"/>
        <v>6.5381695555952035</v>
      </c>
      <c r="F147" s="80">
        <v>93.461830444404796</v>
      </c>
      <c r="G147" s="96">
        <f t="shared" si="15"/>
        <v>100</v>
      </c>
    </row>
    <row r="148" spans="1:7" ht="15.75" x14ac:dyDescent="0.25">
      <c r="A148" s="98" t="s">
        <v>268</v>
      </c>
      <c r="B148" s="99">
        <v>70</v>
      </c>
      <c r="C148" s="80">
        <v>9.0541872329609099</v>
      </c>
      <c r="D148" s="80">
        <f t="shared" si="14"/>
        <v>79.182085495394389</v>
      </c>
      <c r="E148" s="80">
        <f t="shared" si="13"/>
        <v>11.763727271644697</v>
      </c>
      <c r="F148" s="80">
        <v>88.236272728355303</v>
      </c>
      <c r="G148" s="96">
        <f t="shared" si="15"/>
        <v>100</v>
      </c>
    </row>
    <row r="149" spans="1:7" ht="15.75" x14ac:dyDescent="0.25">
      <c r="A149" s="98" t="s">
        <v>268</v>
      </c>
      <c r="B149" s="99">
        <v>71.25</v>
      </c>
      <c r="C149" s="80">
        <v>5.1802366121937098</v>
      </c>
      <c r="D149" s="80">
        <f t="shared" si="14"/>
        <v>44.633612236864892</v>
      </c>
      <c r="E149" s="80">
        <f t="shared" si="13"/>
        <v>50.186151150941399</v>
      </c>
      <c r="F149" s="80">
        <v>49.813848849058601</v>
      </c>
      <c r="G149" s="96">
        <f t="shared" si="15"/>
        <v>100</v>
      </c>
    </row>
    <row r="150" spans="1:7" ht="15.75" x14ac:dyDescent="0.25">
      <c r="A150" s="98" t="s">
        <v>268</v>
      </c>
      <c r="B150" s="99">
        <v>72.5</v>
      </c>
      <c r="C150" s="80">
        <v>7.1917782852045802</v>
      </c>
      <c r="D150" s="80">
        <f t="shared" si="14"/>
        <v>48.149643196941426</v>
      </c>
      <c r="E150" s="80">
        <f t="shared" si="13"/>
        <v>44.658578517853996</v>
      </c>
      <c r="F150" s="80">
        <v>55.341421482146004</v>
      </c>
      <c r="G150" s="96">
        <f t="shared" si="15"/>
        <v>100</v>
      </c>
    </row>
    <row r="151" spans="1:7" ht="15.75" x14ac:dyDescent="0.25">
      <c r="A151" s="98" t="s">
        <v>268</v>
      </c>
      <c r="B151" s="99">
        <v>73.75</v>
      </c>
      <c r="C151" s="80">
        <v>6.0858917851580303</v>
      </c>
      <c r="D151" s="80">
        <f t="shared" si="14"/>
        <v>45.899227144555269</v>
      </c>
      <c r="E151" s="80">
        <f t="shared" si="13"/>
        <v>48.014881070286698</v>
      </c>
      <c r="F151" s="80">
        <v>51.985118929713302</v>
      </c>
      <c r="G151" s="96">
        <f t="shared" si="15"/>
        <v>100</v>
      </c>
    </row>
    <row r="152" spans="1:7" ht="15.75" x14ac:dyDescent="0.25">
      <c r="A152" s="98" t="s">
        <v>268</v>
      </c>
      <c r="B152" s="99">
        <v>75</v>
      </c>
      <c r="C152" s="80">
        <v>7.1625394252079397</v>
      </c>
      <c r="D152" s="80">
        <f t="shared" si="14"/>
        <v>54.566674761873259</v>
      </c>
      <c r="E152" s="80">
        <f t="shared" si="13"/>
        <v>38.270785812918803</v>
      </c>
      <c r="F152" s="80">
        <v>61.729214187081197</v>
      </c>
      <c r="G152" s="96">
        <f t="shared" si="15"/>
        <v>100</v>
      </c>
    </row>
    <row r="153" spans="1:7" ht="15.75" x14ac:dyDescent="0.25">
      <c r="A153" s="98" t="s">
        <v>268</v>
      </c>
      <c r="B153" s="99">
        <v>76.25</v>
      </c>
      <c r="C153" s="80">
        <v>7.0903932871401896</v>
      </c>
      <c r="D153" s="80">
        <f t="shared" si="14"/>
        <v>56.027672396494815</v>
      </c>
      <c r="E153" s="80">
        <f t="shared" si="13"/>
        <v>36.881934316364998</v>
      </c>
      <c r="F153" s="80">
        <v>63.118065683635002</v>
      </c>
      <c r="G153" s="96">
        <f t="shared" si="15"/>
        <v>100</v>
      </c>
    </row>
    <row r="154" spans="1:7" ht="15.75" x14ac:dyDescent="0.25">
      <c r="A154" s="98" t="s">
        <v>268</v>
      </c>
      <c r="B154" s="99">
        <v>77.5</v>
      </c>
      <c r="C154" s="80">
        <v>8.1004645489287803</v>
      </c>
      <c r="D154" s="80">
        <f t="shared" si="14"/>
        <v>66.678714677592822</v>
      </c>
      <c r="E154" s="80">
        <f t="shared" si="13"/>
        <v>25.220820773478394</v>
      </c>
      <c r="F154" s="80">
        <v>74.779179226521606</v>
      </c>
      <c r="G154" s="96">
        <f t="shared" si="15"/>
        <v>100</v>
      </c>
    </row>
    <row r="155" spans="1:7" ht="15.75" x14ac:dyDescent="0.25">
      <c r="A155" s="98" t="s">
        <v>268</v>
      </c>
      <c r="B155" s="99">
        <v>78.75</v>
      </c>
      <c r="C155" s="80">
        <v>8.4389817546583892</v>
      </c>
      <c r="D155" s="80">
        <f t="shared" si="14"/>
        <v>58.628949665657814</v>
      </c>
      <c r="E155" s="80">
        <f t="shared" si="13"/>
        <v>32.932068579683801</v>
      </c>
      <c r="F155" s="80">
        <v>67.067931420316199</v>
      </c>
      <c r="G155" s="96">
        <f t="shared" si="15"/>
        <v>100</v>
      </c>
    </row>
    <row r="156" spans="1:7" ht="15.75" x14ac:dyDescent="0.25">
      <c r="A156" s="98" t="s">
        <v>268</v>
      </c>
      <c r="B156" s="99">
        <v>80</v>
      </c>
      <c r="C156" s="80">
        <v>7.5077225783622898</v>
      </c>
      <c r="D156" s="80">
        <f t="shared" si="14"/>
        <v>64.196056457644104</v>
      </c>
      <c r="E156" s="80">
        <f t="shared" si="13"/>
        <v>28.296220963993605</v>
      </c>
      <c r="F156" s="80">
        <v>71.703779036006395</v>
      </c>
      <c r="G156" s="96">
        <f t="shared" si="15"/>
        <v>100</v>
      </c>
    </row>
    <row r="157" spans="1:7" ht="15.75" x14ac:dyDescent="0.25">
      <c r="A157" s="98" t="s">
        <v>268</v>
      </c>
      <c r="B157" s="99">
        <v>81.25</v>
      </c>
      <c r="C157" s="80">
        <v>7.4452651019365703</v>
      </c>
      <c r="D157" s="80">
        <f t="shared" si="14"/>
        <v>58.032024569333231</v>
      </c>
      <c r="E157" s="80">
        <f t="shared" si="13"/>
        <v>34.522710328730199</v>
      </c>
      <c r="F157" s="80">
        <v>65.477289671269801</v>
      </c>
      <c r="G157" s="96">
        <f t="shared" si="15"/>
        <v>100</v>
      </c>
    </row>
    <row r="158" spans="1:7" ht="15.75" x14ac:dyDescent="0.25">
      <c r="A158" s="98" t="s">
        <v>268</v>
      </c>
      <c r="B158" s="99">
        <v>82.5</v>
      </c>
      <c r="C158" s="80">
        <v>7.27342341292578</v>
      </c>
      <c r="D158" s="80">
        <f t="shared" si="14"/>
        <v>62.427246078021113</v>
      </c>
      <c r="E158" s="80">
        <f t="shared" si="13"/>
        <v>30.299330509053107</v>
      </c>
      <c r="F158" s="80">
        <v>69.700669490946893</v>
      </c>
      <c r="G158" s="96">
        <f t="shared" si="15"/>
        <v>100</v>
      </c>
    </row>
    <row r="159" spans="1:7" ht="15.75" x14ac:dyDescent="0.25">
      <c r="A159" s="98" t="s">
        <v>268</v>
      </c>
      <c r="B159" s="99">
        <v>83.75</v>
      </c>
      <c r="C159" s="80">
        <v>9.5195944933741998</v>
      </c>
      <c r="D159" s="80">
        <f t="shared" si="14"/>
        <v>79.679717136423903</v>
      </c>
      <c r="E159" s="80">
        <f t="shared" si="13"/>
        <v>10.800688370201897</v>
      </c>
      <c r="F159" s="80">
        <v>89.199311629798103</v>
      </c>
      <c r="G159" s="96">
        <f t="shared" si="15"/>
        <v>100</v>
      </c>
    </row>
    <row r="160" spans="1:7" ht="15.75" x14ac:dyDescent="0.25">
      <c r="A160" s="98" t="s">
        <v>268</v>
      </c>
      <c r="B160" s="99">
        <v>85</v>
      </c>
      <c r="C160" s="80">
        <v>9.4799102229312702</v>
      </c>
      <c r="D160" s="80">
        <f t="shared" si="14"/>
        <v>79.309613422748527</v>
      </c>
      <c r="E160" s="80">
        <f t="shared" si="13"/>
        <v>11.210476354320207</v>
      </c>
      <c r="F160" s="80">
        <v>88.789523645679793</v>
      </c>
      <c r="G160" s="96">
        <f t="shared" si="15"/>
        <v>100</v>
      </c>
    </row>
    <row r="161" spans="1:7" ht="15.75" x14ac:dyDescent="0.25">
      <c r="A161" s="98" t="s">
        <v>268</v>
      </c>
      <c r="B161" s="99">
        <v>86.25</v>
      </c>
      <c r="C161" s="80">
        <v>12.823191460938499</v>
      </c>
      <c r="D161" s="80">
        <f t="shared" si="14"/>
        <v>84.015456822224394</v>
      </c>
      <c r="E161" s="80">
        <f t="shared" si="13"/>
        <v>3.1613517168371033</v>
      </c>
      <c r="F161" s="80">
        <v>96.838648283162897</v>
      </c>
      <c r="G161" s="96">
        <f t="shared" si="15"/>
        <v>100</v>
      </c>
    </row>
    <row r="162" spans="1:7" ht="15.75" x14ac:dyDescent="0.25">
      <c r="A162" s="98" t="s">
        <v>268</v>
      </c>
      <c r="B162" s="99">
        <v>87.5</v>
      </c>
      <c r="C162" s="80">
        <v>10.0239722725864</v>
      </c>
      <c r="D162" s="80">
        <f t="shared" si="14"/>
        <v>81.798310660669799</v>
      </c>
      <c r="E162" s="80">
        <f t="shared" ref="E162:E193" si="16">100-F162</f>
        <v>8.1777170667437957</v>
      </c>
      <c r="F162" s="80">
        <v>91.822282933256204</v>
      </c>
      <c r="G162" s="96">
        <f t="shared" si="15"/>
        <v>100</v>
      </c>
    </row>
    <row r="163" spans="1:7" ht="15.75" x14ac:dyDescent="0.25">
      <c r="A163" s="98" t="s">
        <v>268</v>
      </c>
      <c r="B163" s="99">
        <v>88.75</v>
      </c>
      <c r="C163" s="80">
        <v>7.1984363018731896</v>
      </c>
      <c r="D163" s="80">
        <f t="shared" si="14"/>
        <v>81.182812501616809</v>
      </c>
      <c r="E163" s="80">
        <f t="shared" si="16"/>
        <v>11.618751196510004</v>
      </c>
      <c r="F163" s="80">
        <v>88.381248803489996</v>
      </c>
      <c r="G163" s="96">
        <f t="shared" si="15"/>
        <v>100</v>
      </c>
    </row>
    <row r="164" spans="1:7" ht="15.75" x14ac:dyDescent="0.25">
      <c r="A164" s="98" t="s">
        <v>268</v>
      </c>
      <c r="B164" s="99">
        <v>90</v>
      </c>
      <c r="C164" s="80">
        <v>5.8565443095267202</v>
      </c>
      <c r="D164" s="80">
        <f t="shared" si="14"/>
        <v>68.724297815347171</v>
      </c>
      <c r="E164" s="80">
        <f t="shared" si="16"/>
        <v>25.419157875126103</v>
      </c>
      <c r="F164" s="80">
        <v>74.580842124873897</v>
      </c>
      <c r="G164" s="96">
        <f t="shared" si="15"/>
        <v>100</v>
      </c>
    </row>
    <row r="165" spans="1:7" ht="15.75" x14ac:dyDescent="0.25">
      <c r="A165" s="98" t="s">
        <v>268</v>
      </c>
      <c r="B165" s="99">
        <v>91.25</v>
      </c>
      <c r="C165" s="80">
        <v>6.3739844544375002</v>
      </c>
      <c r="D165" s="80">
        <f t="shared" si="14"/>
        <v>65.768719541780698</v>
      </c>
      <c r="E165" s="80">
        <f t="shared" si="16"/>
        <v>27.857296003781798</v>
      </c>
      <c r="F165" s="80">
        <v>72.142703996218202</v>
      </c>
      <c r="G165" s="96">
        <f t="shared" si="15"/>
        <v>100</v>
      </c>
    </row>
    <row r="166" spans="1:7" ht="15.75" x14ac:dyDescent="0.25">
      <c r="A166" s="98" t="s">
        <v>268</v>
      </c>
      <c r="B166" s="99">
        <v>92.5</v>
      </c>
      <c r="C166" s="80">
        <v>5.8000877147908296</v>
      </c>
      <c r="D166" s="80">
        <f t="shared" si="14"/>
        <v>55.17269549125897</v>
      </c>
      <c r="E166" s="80">
        <f t="shared" si="16"/>
        <v>39.027216793950203</v>
      </c>
      <c r="F166" s="80">
        <v>60.972783206049797</v>
      </c>
      <c r="G166" s="96">
        <f t="shared" si="15"/>
        <v>100</v>
      </c>
    </row>
    <row r="167" spans="1:7" ht="15.75" x14ac:dyDescent="0.25">
      <c r="A167" s="98" t="s">
        <v>268</v>
      </c>
      <c r="B167" s="99">
        <v>93.75</v>
      </c>
      <c r="C167" s="80">
        <v>5.7693143711154802</v>
      </c>
      <c r="D167" s="80">
        <f t="shared" si="14"/>
        <v>39.24520611405142</v>
      </c>
      <c r="E167" s="80">
        <f t="shared" si="16"/>
        <v>54.985479514833102</v>
      </c>
      <c r="F167" s="80">
        <v>45.014520485166898</v>
      </c>
      <c r="G167" s="96">
        <f t="shared" si="15"/>
        <v>100</v>
      </c>
    </row>
    <row r="168" spans="1:7" ht="15.75" x14ac:dyDescent="0.25">
      <c r="A168" s="98" t="s">
        <v>268</v>
      </c>
      <c r="B168" s="99">
        <v>95</v>
      </c>
      <c r="C168" s="80">
        <v>7.0945908792423298</v>
      </c>
      <c r="D168" s="80">
        <f t="shared" si="14"/>
        <v>58.051457928809668</v>
      </c>
      <c r="E168" s="80">
        <f t="shared" si="16"/>
        <v>34.853951191947999</v>
      </c>
      <c r="F168" s="80">
        <v>65.146048808052001</v>
      </c>
      <c r="G168" s="96">
        <f t="shared" si="15"/>
        <v>100</v>
      </c>
    </row>
    <row r="169" spans="1:7" ht="15.75" x14ac:dyDescent="0.25">
      <c r="A169" s="98" t="s">
        <v>268</v>
      </c>
      <c r="B169" s="99">
        <v>96.25</v>
      </c>
      <c r="C169" s="80">
        <v>7.0296403841476804</v>
      </c>
      <c r="D169" s="80">
        <f t="shared" si="14"/>
        <v>60.098775580528013</v>
      </c>
      <c r="E169" s="80">
        <f t="shared" si="16"/>
        <v>32.871584035324304</v>
      </c>
      <c r="F169" s="80">
        <v>67.128415964675696</v>
      </c>
      <c r="G169" s="96">
        <f t="shared" si="15"/>
        <v>100</v>
      </c>
    </row>
    <row r="170" spans="1:7" ht="15.75" x14ac:dyDescent="0.25">
      <c r="A170" s="98" t="s">
        <v>268</v>
      </c>
      <c r="B170" s="99">
        <v>97.5</v>
      </c>
      <c r="C170" s="80">
        <v>8.8670294228479598</v>
      </c>
      <c r="D170" s="80">
        <f t="shared" si="14"/>
        <v>78.029249554356042</v>
      </c>
      <c r="E170" s="80">
        <f t="shared" si="16"/>
        <v>13.103721022795995</v>
      </c>
      <c r="F170" s="80">
        <v>86.896278977204005</v>
      </c>
      <c r="G170" s="96">
        <f t="shared" si="15"/>
        <v>100</v>
      </c>
    </row>
    <row r="171" spans="1:7" ht="15.75" x14ac:dyDescent="0.25">
      <c r="A171" s="98" t="s">
        <v>268</v>
      </c>
      <c r="B171" s="99">
        <v>98.75</v>
      </c>
      <c r="C171" s="80">
        <v>9.2989826991574205</v>
      </c>
      <c r="D171" s="80">
        <f t="shared" si="14"/>
        <v>82.397753084513681</v>
      </c>
      <c r="E171" s="80">
        <f t="shared" si="16"/>
        <v>8.3032642163288983</v>
      </c>
      <c r="F171" s="80">
        <v>91.696735783671102</v>
      </c>
      <c r="G171" s="96">
        <f t="shared" si="15"/>
        <v>100</v>
      </c>
    </row>
    <row r="172" spans="1:7" ht="15.75" x14ac:dyDescent="0.25">
      <c r="A172" s="98" t="s">
        <v>268</v>
      </c>
      <c r="B172" s="99">
        <v>100</v>
      </c>
      <c r="C172" s="80">
        <v>9.7580337635209293</v>
      </c>
      <c r="D172" s="80">
        <f t="shared" si="14"/>
        <v>75.294261907508272</v>
      </c>
      <c r="E172" s="80">
        <f t="shared" si="16"/>
        <v>14.947704328970801</v>
      </c>
      <c r="F172" s="80">
        <v>85.052295671029199</v>
      </c>
      <c r="G172" s="96">
        <f t="shared" si="15"/>
        <v>100</v>
      </c>
    </row>
    <row r="173" spans="1:7" ht="15.75" x14ac:dyDescent="0.25">
      <c r="A173" s="98" t="s">
        <v>268</v>
      </c>
      <c r="B173" s="99">
        <v>101.25</v>
      </c>
      <c r="C173" s="80">
        <v>9.5764158665095405</v>
      </c>
      <c r="D173" s="80">
        <f t="shared" si="14"/>
        <v>81.653622743307267</v>
      </c>
      <c r="E173" s="80">
        <f t="shared" si="16"/>
        <v>8.7699613901831981</v>
      </c>
      <c r="F173" s="80">
        <v>91.230038609816802</v>
      </c>
      <c r="G173" s="96">
        <f t="shared" si="15"/>
        <v>100</v>
      </c>
    </row>
    <row r="174" spans="1:7" ht="15.75" x14ac:dyDescent="0.25">
      <c r="A174" s="98" t="s">
        <v>268</v>
      </c>
      <c r="B174" s="99">
        <v>102.5</v>
      </c>
      <c r="C174" s="80">
        <v>6.4004260578065297</v>
      </c>
      <c r="D174" s="80">
        <f t="shared" si="14"/>
        <v>63.127713006038178</v>
      </c>
      <c r="E174" s="80">
        <f t="shared" si="16"/>
        <v>30.471860936155295</v>
      </c>
      <c r="F174" s="80">
        <v>69.528139063844705</v>
      </c>
      <c r="G174" s="96">
        <f t="shared" si="15"/>
        <v>100</v>
      </c>
    </row>
    <row r="175" spans="1:7" ht="15.75" x14ac:dyDescent="0.25">
      <c r="A175" s="98" t="s">
        <v>268</v>
      </c>
      <c r="B175" s="99">
        <v>103.75</v>
      </c>
      <c r="C175" s="80">
        <v>7.8857951081756701</v>
      </c>
      <c r="D175" s="80">
        <f t="shared" si="14"/>
        <v>65.064044518963527</v>
      </c>
      <c r="E175" s="80">
        <f t="shared" si="16"/>
        <v>27.050160372860802</v>
      </c>
      <c r="F175" s="80">
        <v>72.949839627139198</v>
      </c>
      <c r="G175" s="96">
        <f t="shared" si="15"/>
        <v>100</v>
      </c>
    </row>
    <row r="176" spans="1:7" ht="15.75" x14ac:dyDescent="0.25">
      <c r="A176" s="98" t="s">
        <v>268</v>
      </c>
      <c r="B176" s="99">
        <v>105</v>
      </c>
      <c r="C176" s="80">
        <v>8.8464754947630109</v>
      </c>
      <c r="D176" s="80">
        <f t="shared" si="14"/>
        <v>62.785574374470883</v>
      </c>
      <c r="E176" s="80">
        <f t="shared" si="16"/>
        <v>28.367950130766104</v>
      </c>
      <c r="F176" s="80">
        <v>71.632049869233896</v>
      </c>
      <c r="G176" s="96">
        <f t="shared" si="15"/>
        <v>100</v>
      </c>
    </row>
    <row r="177" spans="1:7" ht="15.75" x14ac:dyDescent="0.25">
      <c r="A177" s="98" t="s">
        <v>268</v>
      </c>
      <c r="B177" s="99">
        <v>106.25</v>
      </c>
      <c r="C177" s="80">
        <v>6.9930108876265802</v>
      </c>
      <c r="D177" s="80">
        <f t="shared" si="14"/>
        <v>52.269746595946721</v>
      </c>
      <c r="E177" s="80">
        <f t="shared" si="16"/>
        <v>40.737242516426697</v>
      </c>
      <c r="F177" s="80">
        <v>59.262757483573303</v>
      </c>
      <c r="G177" s="96">
        <f t="shared" si="15"/>
        <v>100</v>
      </c>
    </row>
    <row r="178" spans="1:7" ht="15.75" x14ac:dyDescent="0.25">
      <c r="A178" s="98" t="s">
        <v>268</v>
      </c>
      <c r="B178" s="99">
        <v>110</v>
      </c>
      <c r="C178" s="80">
        <v>7.1955363630014002</v>
      </c>
      <c r="D178" s="80">
        <f t="shared" si="14"/>
        <v>75.624024602369801</v>
      </c>
      <c r="E178" s="80">
        <f t="shared" si="16"/>
        <v>17.180439034628805</v>
      </c>
      <c r="F178" s="80">
        <v>82.819560965371195</v>
      </c>
      <c r="G178" s="96">
        <f t="shared" si="15"/>
        <v>100</v>
      </c>
    </row>
    <row r="179" spans="1:7" ht="15.75" x14ac:dyDescent="0.25">
      <c r="A179" s="98" t="s">
        <v>268</v>
      </c>
      <c r="B179" s="99">
        <v>111.25</v>
      </c>
      <c r="C179" s="80">
        <v>8.90952227156024</v>
      </c>
      <c r="D179" s="80">
        <f t="shared" si="14"/>
        <v>73.550219548031464</v>
      </c>
      <c r="E179" s="80">
        <f t="shared" si="16"/>
        <v>17.540258180408301</v>
      </c>
      <c r="F179" s="80">
        <v>82.459741819591699</v>
      </c>
      <c r="G179" s="96">
        <f t="shared" si="15"/>
        <v>100</v>
      </c>
    </row>
    <row r="180" spans="1:7" ht="15.75" x14ac:dyDescent="0.25">
      <c r="A180" s="98" t="s">
        <v>268</v>
      </c>
      <c r="B180" s="99">
        <v>115</v>
      </c>
      <c r="C180" s="80">
        <v>10.255133604715001</v>
      </c>
      <c r="D180" s="80">
        <f t="shared" si="14"/>
        <v>73.402592077914008</v>
      </c>
      <c r="E180" s="80">
        <f t="shared" si="16"/>
        <v>16.342274317370993</v>
      </c>
      <c r="F180" s="80">
        <v>83.657725682629007</v>
      </c>
      <c r="G180" s="96">
        <f t="shared" si="15"/>
        <v>100</v>
      </c>
    </row>
    <row r="181" spans="1:7" ht="15.75" x14ac:dyDescent="0.25">
      <c r="A181" s="98" t="s">
        <v>268</v>
      </c>
      <c r="B181" s="99">
        <v>116.25</v>
      </c>
      <c r="C181" s="80">
        <v>11.032362231427699</v>
      </c>
      <c r="D181" s="80">
        <f t="shared" si="14"/>
        <v>84.012091493217696</v>
      </c>
      <c r="E181" s="80">
        <f t="shared" si="16"/>
        <v>4.9555462753546067</v>
      </c>
      <c r="F181" s="80">
        <v>95.044453724645393</v>
      </c>
      <c r="G181" s="96">
        <f t="shared" si="15"/>
        <v>100</v>
      </c>
    </row>
    <row r="182" spans="1:7" ht="15.75" x14ac:dyDescent="0.25">
      <c r="A182" s="98" t="s">
        <v>268</v>
      </c>
      <c r="B182" s="99">
        <v>117.5</v>
      </c>
      <c r="C182" s="80">
        <v>12.601326448803199</v>
      </c>
      <c r="D182" s="80">
        <f t="shared" si="14"/>
        <v>81.20952992108289</v>
      </c>
      <c r="E182" s="80">
        <f t="shared" si="16"/>
        <v>6.1891436301139038</v>
      </c>
      <c r="F182" s="80">
        <v>93.810856369886096</v>
      </c>
      <c r="G182" s="96">
        <f t="shared" si="15"/>
        <v>100</v>
      </c>
    </row>
    <row r="183" spans="1:7" ht="15.75" x14ac:dyDescent="0.25">
      <c r="A183" s="98" t="s">
        <v>268</v>
      </c>
      <c r="B183" s="99">
        <v>118.75</v>
      </c>
      <c r="C183" s="80">
        <v>9.5090995289971794</v>
      </c>
      <c r="D183" s="80">
        <f t="shared" si="14"/>
        <v>57.34668333663862</v>
      </c>
      <c r="E183" s="80">
        <f t="shared" si="16"/>
        <v>33.144217134364197</v>
      </c>
      <c r="F183" s="80">
        <v>66.855782865635803</v>
      </c>
      <c r="G183" s="96">
        <f t="shared" si="15"/>
        <v>100</v>
      </c>
    </row>
    <row r="184" spans="1:7" ht="15.75" x14ac:dyDescent="0.25">
      <c r="A184" s="98" t="s">
        <v>268</v>
      </c>
      <c r="B184" s="99">
        <v>120</v>
      </c>
      <c r="C184" s="80">
        <v>7.1310164253413602</v>
      </c>
      <c r="D184" s="80">
        <f t="shared" si="14"/>
        <v>69.107291695341246</v>
      </c>
      <c r="E184" s="80">
        <f t="shared" si="16"/>
        <v>23.761691879317397</v>
      </c>
      <c r="F184" s="80">
        <v>76.238308120682603</v>
      </c>
      <c r="G184" s="96">
        <f t="shared" si="15"/>
        <v>100</v>
      </c>
    </row>
    <row r="185" spans="1:7" ht="15.75" x14ac:dyDescent="0.25">
      <c r="A185" s="98" t="s">
        <v>268</v>
      </c>
      <c r="B185" s="99">
        <v>121.25</v>
      </c>
      <c r="C185" s="80">
        <v>8.0175634199171704</v>
      </c>
      <c r="D185" s="80">
        <f t="shared" si="14"/>
        <v>67.223838646588433</v>
      </c>
      <c r="E185" s="80">
        <f t="shared" si="16"/>
        <v>24.7585979334944</v>
      </c>
      <c r="F185" s="80">
        <v>75.2414020665056</v>
      </c>
      <c r="G185" s="96">
        <f t="shared" si="15"/>
        <v>100</v>
      </c>
    </row>
    <row r="186" spans="1:7" ht="15.75" x14ac:dyDescent="0.25">
      <c r="A186" s="98" t="s">
        <v>268</v>
      </c>
      <c r="B186" s="99">
        <v>122.5</v>
      </c>
      <c r="C186" s="80">
        <v>9.2616925078280605</v>
      </c>
      <c r="D186" s="80">
        <f t="shared" si="14"/>
        <v>78.086782997630635</v>
      </c>
      <c r="E186" s="80">
        <f t="shared" si="16"/>
        <v>12.651524494541306</v>
      </c>
      <c r="F186" s="80">
        <v>87.348475505458694</v>
      </c>
      <c r="G186" s="96">
        <f t="shared" si="15"/>
        <v>100</v>
      </c>
    </row>
    <row r="187" spans="1:7" ht="15.75" x14ac:dyDescent="0.25">
      <c r="A187" s="98" t="s">
        <v>268</v>
      </c>
      <c r="B187" s="99">
        <v>123.75</v>
      </c>
      <c r="C187" s="80">
        <v>6.1746803116107003</v>
      </c>
      <c r="D187" s="80">
        <f t="shared" si="14"/>
        <v>42.375578650682698</v>
      </c>
      <c r="E187" s="80">
        <f t="shared" si="16"/>
        <v>51.449741037706602</v>
      </c>
      <c r="F187" s="80">
        <v>48.550258962293398</v>
      </c>
      <c r="G187" s="96">
        <f t="shared" si="15"/>
        <v>100</v>
      </c>
    </row>
    <row r="188" spans="1:7" ht="15.75" x14ac:dyDescent="0.25">
      <c r="A188" s="98" t="s">
        <v>268</v>
      </c>
      <c r="B188" s="99">
        <v>125</v>
      </c>
      <c r="C188" s="80">
        <v>10.5414620734729</v>
      </c>
      <c r="D188" s="80">
        <f t="shared" si="14"/>
        <v>79.6330362289671</v>
      </c>
      <c r="E188" s="80">
        <f t="shared" si="16"/>
        <v>9.82550169756</v>
      </c>
      <c r="F188" s="80">
        <v>90.17449830244</v>
      </c>
      <c r="G188" s="96">
        <f t="shared" si="15"/>
        <v>100</v>
      </c>
    </row>
    <row r="189" spans="1:7" ht="15.75" x14ac:dyDescent="0.25">
      <c r="A189" s="98" t="s">
        <v>268</v>
      </c>
      <c r="B189" s="99">
        <v>126.25</v>
      </c>
      <c r="C189" s="80">
        <v>8.6677711868863092</v>
      </c>
      <c r="D189" s="80">
        <f t="shared" si="14"/>
        <v>71.079963366625392</v>
      </c>
      <c r="E189" s="80">
        <f t="shared" si="16"/>
        <v>20.252265446488295</v>
      </c>
      <c r="F189" s="80">
        <v>79.747734553511705</v>
      </c>
      <c r="G189" s="96">
        <f t="shared" si="15"/>
        <v>100</v>
      </c>
    </row>
    <row r="190" spans="1:7" ht="15.75" x14ac:dyDescent="0.25">
      <c r="A190" s="98" t="s">
        <v>268</v>
      </c>
      <c r="B190" s="99">
        <v>128.75</v>
      </c>
      <c r="C190" s="80">
        <v>11.0026267698331</v>
      </c>
      <c r="D190" s="80">
        <f t="shared" si="14"/>
        <v>80.592733222535998</v>
      </c>
      <c r="E190" s="80">
        <f t="shared" si="16"/>
        <v>8.4046400076309027</v>
      </c>
      <c r="F190" s="80">
        <v>91.595359992369097</v>
      </c>
      <c r="G190" s="96">
        <f t="shared" si="15"/>
        <v>100</v>
      </c>
    </row>
    <row r="191" spans="1:7" ht="15.75" x14ac:dyDescent="0.25">
      <c r="A191" s="98" t="s">
        <v>268</v>
      </c>
      <c r="B191" s="99">
        <v>130</v>
      </c>
      <c r="C191" s="80">
        <v>9.4602999738853004</v>
      </c>
      <c r="D191" s="80">
        <f t="shared" si="14"/>
        <v>74.6496600346874</v>
      </c>
      <c r="E191" s="80">
        <f t="shared" si="16"/>
        <v>15.890039991427301</v>
      </c>
      <c r="F191" s="80">
        <v>84.109960008572699</v>
      </c>
      <c r="G191" s="96">
        <f t="shared" si="15"/>
        <v>100</v>
      </c>
    </row>
    <row r="192" spans="1:7" ht="15.75" x14ac:dyDescent="0.25">
      <c r="A192" s="98" t="s">
        <v>268</v>
      </c>
      <c r="B192" s="99">
        <v>131.25</v>
      </c>
      <c r="C192" s="80">
        <v>9.77782394686324</v>
      </c>
      <c r="D192" s="80">
        <f t="shared" si="14"/>
        <v>69.839428051580668</v>
      </c>
      <c r="E192" s="80">
        <f t="shared" si="16"/>
        <v>20.382748001556095</v>
      </c>
      <c r="F192" s="80">
        <v>79.617251998443905</v>
      </c>
      <c r="G192" s="96">
        <f t="shared" si="15"/>
        <v>100</v>
      </c>
    </row>
    <row r="193" spans="1:7" ht="15.75" x14ac:dyDescent="0.25">
      <c r="A193" s="98" t="s">
        <v>268</v>
      </c>
      <c r="B193" s="99">
        <v>132.5</v>
      </c>
      <c r="C193" s="80">
        <v>6.4961851162748001</v>
      </c>
      <c r="D193" s="80">
        <f t="shared" si="14"/>
        <v>60.942601135985996</v>
      </c>
      <c r="E193" s="80">
        <f t="shared" si="16"/>
        <v>32.561213747739203</v>
      </c>
      <c r="F193" s="80">
        <v>67.438786252260797</v>
      </c>
      <c r="G193" s="96">
        <f t="shared" si="15"/>
        <v>100</v>
      </c>
    </row>
    <row r="194" spans="1:7" ht="15.75" x14ac:dyDescent="0.25">
      <c r="A194" s="98" t="s">
        <v>268</v>
      </c>
      <c r="B194" s="99">
        <v>135</v>
      </c>
      <c r="C194" s="80">
        <v>9.9150172902760705</v>
      </c>
      <c r="D194" s="80">
        <f t="shared" si="14"/>
        <v>64.932908084879628</v>
      </c>
      <c r="E194" s="80">
        <f t="shared" ref="E194" si="17">100-F194</f>
        <v>25.152074624844303</v>
      </c>
      <c r="F194" s="80">
        <v>74.847925375155697</v>
      </c>
      <c r="G194" s="96">
        <f t="shared" si="15"/>
        <v>100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5"/>
  <sheetViews>
    <sheetView tabSelected="1" zoomScale="85" zoomScaleNormal="85" workbookViewId="0">
      <selection activeCell="R36" sqref="R36"/>
    </sheetView>
  </sheetViews>
  <sheetFormatPr defaultRowHeight="15" x14ac:dyDescent="0.2"/>
  <cols>
    <col min="1" max="16384" width="9.140625" style="77"/>
  </cols>
  <sheetData>
    <row r="1" spans="1:18" ht="45" x14ac:dyDescent="0.2">
      <c r="A1" s="88" t="s">
        <v>267</v>
      </c>
      <c r="B1" s="89" t="s">
        <v>270</v>
      </c>
      <c r="C1" s="90" t="s">
        <v>203</v>
      </c>
      <c r="D1" s="91" t="s">
        <v>201</v>
      </c>
      <c r="E1" s="91" t="s">
        <v>209</v>
      </c>
      <c r="F1" s="91" t="s">
        <v>202</v>
      </c>
      <c r="G1" s="91" t="s">
        <v>208</v>
      </c>
      <c r="H1" s="91" t="s">
        <v>206</v>
      </c>
      <c r="I1" s="91" t="s">
        <v>204</v>
      </c>
      <c r="J1" s="91" t="s">
        <v>173</v>
      </c>
      <c r="K1" s="91" t="s">
        <v>172</v>
      </c>
      <c r="L1" s="91" t="s">
        <v>175</v>
      </c>
      <c r="M1" s="91" t="s">
        <v>176</v>
      </c>
      <c r="N1" s="91" t="s">
        <v>177</v>
      </c>
      <c r="O1" s="91" t="s">
        <v>181</v>
      </c>
      <c r="P1" s="91" t="s">
        <v>178</v>
      </c>
      <c r="Q1" s="91" t="s">
        <v>198</v>
      </c>
      <c r="R1" s="91" t="s">
        <v>273</v>
      </c>
    </row>
    <row r="2" spans="1:18" x14ac:dyDescent="0.2">
      <c r="A2" s="82"/>
      <c r="B2" s="85" t="s">
        <v>271</v>
      </c>
      <c r="C2" s="86" t="s">
        <v>272</v>
      </c>
      <c r="D2" s="87" t="s">
        <v>272</v>
      </c>
      <c r="E2" s="87" t="s">
        <v>272</v>
      </c>
      <c r="F2" s="87" t="s">
        <v>272</v>
      </c>
      <c r="G2" s="87" t="s">
        <v>272</v>
      </c>
      <c r="H2" s="87" t="s">
        <v>272</v>
      </c>
      <c r="I2" s="87" t="s">
        <v>272</v>
      </c>
      <c r="J2" s="87" t="s">
        <v>272</v>
      </c>
      <c r="K2" s="87" t="s">
        <v>214</v>
      </c>
      <c r="L2" s="87" t="s">
        <v>214</v>
      </c>
      <c r="M2" s="87" t="s">
        <v>214</v>
      </c>
      <c r="N2" s="87" t="s">
        <v>214</v>
      </c>
      <c r="O2" s="87" t="s">
        <v>214</v>
      </c>
      <c r="P2" s="87" t="s">
        <v>214</v>
      </c>
      <c r="Q2" s="87" t="s">
        <v>214</v>
      </c>
      <c r="R2" s="87" t="s">
        <v>272</v>
      </c>
    </row>
    <row r="3" spans="1:18" x14ac:dyDescent="0.2">
      <c r="A3" s="78" t="s">
        <v>224</v>
      </c>
      <c r="B3" s="79">
        <v>1.3599999999999222</v>
      </c>
      <c r="C3" s="80">
        <v>6.8287325000000001</v>
      </c>
      <c r="D3" s="80">
        <v>26.307422899999999</v>
      </c>
      <c r="E3" s="80">
        <v>0.18676960000000001</v>
      </c>
      <c r="F3" s="80">
        <v>0.41081520000000005</v>
      </c>
      <c r="G3" s="80">
        <v>2.5476427999999998</v>
      </c>
      <c r="H3" s="80">
        <v>0.77929850000000001</v>
      </c>
      <c r="I3" s="80">
        <v>3.3758100000000004</v>
      </c>
      <c r="J3" s="80">
        <v>6.064640000000001E-2</v>
      </c>
      <c r="K3" s="81">
        <v>79.661932799999988</v>
      </c>
      <c r="L3" s="81">
        <v>45.356031600000001</v>
      </c>
      <c r="M3" s="81">
        <v>48.210399999999993</v>
      </c>
      <c r="N3" s="81">
        <v>191.15403999999998</v>
      </c>
      <c r="O3" s="81">
        <v>236.45934400000004</v>
      </c>
      <c r="P3" s="81">
        <v>133.09486559999999</v>
      </c>
      <c r="Q3" s="81">
        <v>49.984171199999999</v>
      </c>
      <c r="R3" s="80"/>
    </row>
    <row r="4" spans="1:18" x14ac:dyDescent="0.2">
      <c r="A4" s="78" t="s">
        <v>224</v>
      </c>
      <c r="B4" s="79">
        <v>2.7299999999999223</v>
      </c>
      <c r="C4" s="80">
        <v>6.8611798999999989</v>
      </c>
      <c r="D4" s="80">
        <v>25.677387500000002</v>
      </c>
      <c r="E4" s="80">
        <v>0.22002159999999996</v>
      </c>
      <c r="F4" s="80">
        <v>0.42265920000000001</v>
      </c>
      <c r="G4" s="80">
        <v>2.5623070000000001</v>
      </c>
      <c r="H4" s="80">
        <v>0.77484299999999995</v>
      </c>
      <c r="I4" s="80">
        <v>3.4375070000000001</v>
      </c>
      <c r="J4" s="80">
        <v>6.0474400000000005E-2</v>
      </c>
      <c r="K4" s="81">
        <v>80.702074499999981</v>
      </c>
      <c r="L4" s="81">
        <v>48.921196000000002</v>
      </c>
      <c r="M4" s="81">
        <v>51.029718399999993</v>
      </c>
      <c r="N4" s="81">
        <v>178.60631499999997</v>
      </c>
      <c r="O4" s="81">
        <v>226.59394000000003</v>
      </c>
      <c r="P4" s="81">
        <v>125.35342560000001</v>
      </c>
      <c r="Q4" s="81">
        <v>48.753643199999999</v>
      </c>
      <c r="R4" s="80">
        <v>2.9660594463348389</v>
      </c>
    </row>
    <row r="5" spans="1:18" x14ac:dyDescent="0.2">
      <c r="A5" s="78" t="s">
        <v>224</v>
      </c>
      <c r="B5" s="79">
        <v>4.0999999999999224</v>
      </c>
      <c r="C5" s="80">
        <v>6.5849813000000008</v>
      </c>
      <c r="D5" s="80">
        <v>29.525770600000001</v>
      </c>
      <c r="E5" s="80">
        <v>0.272312</v>
      </c>
      <c r="F5" s="80">
        <v>0.34477440000000004</v>
      </c>
      <c r="G5" s="80">
        <v>2.2814223999999999</v>
      </c>
      <c r="H5" s="80">
        <v>0.84883299999999995</v>
      </c>
      <c r="I5" s="80">
        <v>2.7883329999999997</v>
      </c>
      <c r="J5" s="80">
        <v>5.9304799999999998E-2</v>
      </c>
      <c r="K5" s="81">
        <v>60.191210099999999</v>
      </c>
      <c r="L5" s="81">
        <v>45.421175800000007</v>
      </c>
      <c r="M5" s="81">
        <v>51.1600672</v>
      </c>
      <c r="N5" s="81">
        <v>249.98331249999998</v>
      </c>
      <c r="O5" s="81">
        <v>182.61680799999999</v>
      </c>
      <c r="P5" s="81">
        <v>108.7167024</v>
      </c>
      <c r="Q5" s="81">
        <v>47.590952000000001</v>
      </c>
      <c r="R5" s="80">
        <v>4.1353460550308228</v>
      </c>
    </row>
    <row r="6" spans="1:18" x14ac:dyDescent="0.2">
      <c r="A6" s="78" t="s">
        <v>224</v>
      </c>
      <c r="B6" s="79">
        <v>5.4699999999999225</v>
      </c>
      <c r="C6" s="80">
        <v>6.3760516999999997</v>
      </c>
      <c r="D6" s="80">
        <v>29.127490000000002</v>
      </c>
      <c r="E6" s="80">
        <v>0.25366480000000002</v>
      </c>
      <c r="F6" s="80">
        <v>0.29547760000000001</v>
      </c>
      <c r="G6" s="80">
        <v>2.1895878</v>
      </c>
      <c r="H6" s="80">
        <v>0.80710389999999999</v>
      </c>
      <c r="I6" s="80">
        <v>2.2338070000000005</v>
      </c>
      <c r="J6" s="80">
        <v>4.0304000000000006E-2</v>
      </c>
      <c r="K6" s="81">
        <v>46.310488700000001</v>
      </c>
      <c r="L6" s="81">
        <v>34.026862999999999</v>
      </c>
      <c r="M6" s="81">
        <v>48.220911999999998</v>
      </c>
      <c r="N6" s="81">
        <v>237.29934249999997</v>
      </c>
      <c r="O6" s="81">
        <v>182.02082799999999</v>
      </c>
      <c r="P6" s="81">
        <v>109.98298080000001</v>
      </c>
      <c r="Q6" s="81">
        <v>45.925006400000001</v>
      </c>
      <c r="R6" s="80">
        <v>1.9500564932823181</v>
      </c>
    </row>
    <row r="7" spans="1:18" x14ac:dyDescent="0.2">
      <c r="A7" s="78" t="s">
        <v>224</v>
      </c>
      <c r="B7" s="79">
        <v>6.8399999999999226</v>
      </c>
      <c r="C7" s="80">
        <v>6.5695490000000003</v>
      </c>
      <c r="D7" s="80">
        <v>29.765711000000003</v>
      </c>
      <c r="E7" s="80">
        <v>0.2021568</v>
      </c>
      <c r="F7" s="80">
        <v>0.3282544</v>
      </c>
      <c r="G7" s="80">
        <v>2.3148757000000004</v>
      </c>
      <c r="H7" s="80">
        <v>0.80386429999999987</v>
      </c>
      <c r="I7" s="80">
        <v>2.5137450000000001</v>
      </c>
      <c r="J7" s="80">
        <v>4.5597600000000002E-2</v>
      </c>
      <c r="K7" s="81">
        <v>58.421144399999996</v>
      </c>
      <c r="L7" s="81">
        <v>36.366132</v>
      </c>
      <c r="M7" s="81">
        <v>45.094643199999993</v>
      </c>
      <c r="N7" s="81">
        <v>217.78554249999999</v>
      </c>
      <c r="O7" s="81">
        <v>191.774002</v>
      </c>
      <c r="P7" s="81">
        <v>111.8750256</v>
      </c>
      <c r="Q7" s="81">
        <v>46.691719999999997</v>
      </c>
      <c r="R7" s="80">
        <v>1.5697759985923767</v>
      </c>
    </row>
    <row r="8" spans="1:18" x14ac:dyDescent="0.2">
      <c r="A8" s="78" t="s">
        <v>224</v>
      </c>
      <c r="B8" s="79">
        <v>8.2099999999999227</v>
      </c>
      <c r="C8" s="80">
        <v>5.8659944000000008</v>
      </c>
      <c r="D8" s="80">
        <v>29.785791300000007</v>
      </c>
      <c r="E8" s="80">
        <v>0.19263759999999999</v>
      </c>
      <c r="F8" s="80">
        <v>0.29535600000000001</v>
      </c>
      <c r="G8" s="80">
        <v>2.1658681999999998</v>
      </c>
      <c r="H8" s="80">
        <v>0.80567799999999989</v>
      </c>
      <c r="I8" s="80">
        <v>2.1489789999999998</v>
      </c>
      <c r="J8" s="80">
        <v>3.4596800000000004E-2</v>
      </c>
      <c r="K8" s="81">
        <v>40.440683200000002</v>
      </c>
      <c r="L8" s="81">
        <v>31.912637600000004</v>
      </c>
      <c r="M8" s="81">
        <v>43.301295999999994</v>
      </c>
      <c r="N8" s="81">
        <v>248.62086249999999</v>
      </c>
      <c r="O8" s="81">
        <v>220.28119600000002</v>
      </c>
      <c r="P8" s="81">
        <v>125.88611040000001</v>
      </c>
      <c r="Q8" s="81">
        <v>47.299095999999999</v>
      </c>
      <c r="R8" s="80">
        <v>1.7631590962409973</v>
      </c>
    </row>
    <row r="9" spans="1:18" x14ac:dyDescent="0.2">
      <c r="A9" s="78" t="s">
        <v>224</v>
      </c>
      <c r="B9" s="79">
        <v>9.5799999999999237</v>
      </c>
      <c r="C9" s="80">
        <v>5.949882800000001</v>
      </c>
      <c r="D9" s="80">
        <v>29.699970400000005</v>
      </c>
      <c r="E9" s="80">
        <v>0.22823679999999999</v>
      </c>
      <c r="F9" s="80">
        <v>0.28921360000000002</v>
      </c>
      <c r="G9" s="80">
        <v>2.1015741000000001</v>
      </c>
      <c r="H9" s="80">
        <v>0.83865499999999993</v>
      </c>
      <c r="I9" s="80">
        <v>2.0858039999999995</v>
      </c>
      <c r="J9" s="80">
        <v>3.59984E-2</v>
      </c>
      <c r="K9" s="81">
        <v>42.283741299999996</v>
      </c>
      <c r="L9" s="81">
        <v>33.126688600000001</v>
      </c>
      <c r="M9" s="81">
        <v>44.5290976</v>
      </c>
      <c r="N9" s="81">
        <v>196.47199000000001</v>
      </c>
      <c r="O9" s="81">
        <v>197.996962</v>
      </c>
      <c r="P9" s="81">
        <v>126.64919519999998</v>
      </c>
      <c r="Q9" s="81">
        <v>48.616391999999998</v>
      </c>
      <c r="R9" s="80">
        <v>3.8082447052001953</v>
      </c>
    </row>
    <row r="10" spans="1:18" x14ac:dyDescent="0.2">
      <c r="A10" s="78" t="s">
        <v>224</v>
      </c>
      <c r="B10" s="79">
        <v>10.949999999999925</v>
      </c>
      <c r="C10" s="80">
        <v>7.0372663999999991</v>
      </c>
      <c r="D10" s="80">
        <v>30.114878000000004</v>
      </c>
      <c r="E10" s="80">
        <v>0.24688399999999996</v>
      </c>
      <c r="F10" s="80">
        <v>0.29194960000000003</v>
      </c>
      <c r="G10" s="80">
        <v>2.2074458999999997</v>
      </c>
      <c r="H10" s="80">
        <v>0.83740619999999999</v>
      </c>
      <c r="I10" s="80">
        <v>2.1801699999999995</v>
      </c>
      <c r="J10" s="80">
        <v>3.6621600000000004E-2</v>
      </c>
      <c r="K10" s="81">
        <v>47.101239700000015</v>
      </c>
      <c r="L10" s="81">
        <v>34.589472000000008</v>
      </c>
      <c r="M10" s="81">
        <v>45.159817599999997</v>
      </c>
      <c r="N10" s="81">
        <v>196.08523</v>
      </c>
      <c r="O10" s="81">
        <v>225.77737000000002</v>
      </c>
      <c r="P10" s="81">
        <v>132.35758559999999</v>
      </c>
      <c r="Q10" s="81">
        <v>47.460011199999997</v>
      </c>
      <c r="R10" s="80">
        <v>2.5696990489959717</v>
      </c>
    </row>
    <row r="11" spans="1:18" x14ac:dyDescent="0.2">
      <c r="A11" s="78" t="s">
        <v>224</v>
      </c>
      <c r="B11" s="79">
        <v>12.319999999999926</v>
      </c>
      <c r="C11" s="80">
        <v>6.4290755000000006</v>
      </c>
      <c r="D11" s="80">
        <v>33.925402699999999</v>
      </c>
      <c r="E11" s="80">
        <v>0.20776399999999998</v>
      </c>
      <c r="F11" s="80">
        <v>0.27227840000000003</v>
      </c>
      <c r="G11" s="80">
        <v>2.1253716000000002</v>
      </c>
      <c r="H11" s="80">
        <v>0.76683009999999996</v>
      </c>
      <c r="I11" s="80">
        <v>1.876206</v>
      </c>
      <c r="J11" s="80">
        <v>2.9905600000000004E-2</v>
      </c>
      <c r="K11" s="81">
        <v>33.336089600000001</v>
      </c>
      <c r="L11" s="81">
        <v>30.384710000000005</v>
      </c>
      <c r="M11" s="81">
        <v>38.392191999999994</v>
      </c>
      <c r="N11" s="81">
        <v>156.02041</v>
      </c>
      <c r="O11" s="81">
        <v>189.28559200000001</v>
      </c>
      <c r="P11" s="81">
        <v>116.6166576</v>
      </c>
      <c r="Q11" s="81">
        <v>44.159672</v>
      </c>
      <c r="R11" s="80">
        <v>1.5400790572166443</v>
      </c>
    </row>
    <row r="12" spans="1:18" x14ac:dyDescent="0.2">
      <c r="A12" s="78" t="s">
        <v>224</v>
      </c>
      <c r="B12" s="79">
        <v>13.689999999999927</v>
      </c>
      <c r="C12" s="80">
        <v>6.0951046999999994</v>
      </c>
      <c r="D12" s="80">
        <v>30.0241969</v>
      </c>
      <c r="E12" s="80">
        <v>0.23501760000000002</v>
      </c>
      <c r="F12" s="80">
        <v>0.28083839999999999</v>
      </c>
      <c r="G12" s="80">
        <v>2.1823316999999998</v>
      </c>
      <c r="H12" s="80">
        <v>0.78565240000000003</v>
      </c>
      <c r="I12" s="80">
        <v>1.9644509999999997</v>
      </c>
      <c r="J12" s="80">
        <v>2.8522400000000003E-2</v>
      </c>
      <c r="K12" s="81">
        <v>40.896885699999991</v>
      </c>
      <c r="L12" s="81">
        <v>26.102959399999996</v>
      </c>
      <c r="M12" s="81">
        <v>41.434364799999997</v>
      </c>
      <c r="N12" s="81">
        <v>285.17407749999995</v>
      </c>
      <c r="O12" s="81">
        <v>189.808042</v>
      </c>
      <c r="P12" s="81">
        <v>118.68380639999998</v>
      </c>
      <c r="Q12" s="81">
        <v>46.186887999999996</v>
      </c>
      <c r="R12" s="80">
        <v>0.98606278498967492</v>
      </c>
    </row>
    <row r="13" spans="1:18" x14ac:dyDescent="0.2">
      <c r="A13" s="78" t="s">
        <v>224</v>
      </c>
      <c r="B13" s="79">
        <v>15.059999999999928</v>
      </c>
      <c r="C13" s="80">
        <v>6.5149423999999998</v>
      </c>
      <c r="D13" s="80">
        <v>29.610184600000004</v>
      </c>
      <c r="E13" s="80">
        <v>0.19159439999999997</v>
      </c>
      <c r="F13" s="80">
        <v>0.27590399999999998</v>
      </c>
      <c r="G13" s="80">
        <v>2.1612037000000002</v>
      </c>
      <c r="H13" s="80">
        <v>0.82797299999999996</v>
      </c>
      <c r="I13" s="80">
        <v>1.9887840000000001</v>
      </c>
      <c r="J13" s="80">
        <v>3.6166400000000001E-2</v>
      </c>
      <c r="K13" s="81">
        <v>45.014873600000008</v>
      </c>
      <c r="L13" s="81">
        <v>31.124985000000002</v>
      </c>
      <c r="M13" s="81">
        <v>45.706441599999991</v>
      </c>
      <c r="N13" s="81">
        <v>181.09168749999998</v>
      </c>
      <c r="O13" s="81">
        <v>289.76395000000002</v>
      </c>
      <c r="P13" s="81">
        <v>126.78190559999999</v>
      </c>
      <c r="Q13" s="81">
        <v>50.847118399999999</v>
      </c>
      <c r="R13" s="80">
        <v>1.9170695940653484</v>
      </c>
    </row>
    <row r="14" spans="1:18" x14ac:dyDescent="0.2">
      <c r="A14" s="78" t="s">
        <v>224</v>
      </c>
      <c r="B14" s="79">
        <v>16.429999999999929</v>
      </c>
      <c r="C14" s="80">
        <v>6.9043111999999995</v>
      </c>
      <c r="D14" s="80">
        <v>29.170848100000001</v>
      </c>
      <c r="E14" s="80">
        <v>0.26161919999999994</v>
      </c>
      <c r="F14" s="80">
        <v>0.30625999999999998</v>
      </c>
      <c r="G14" s="80">
        <v>2.2769574000000001</v>
      </c>
      <c r="H14" s="80">
        <v>0.8466728</v>
      </c>
      <c r="I14" s="80">
        <v>2.3694370000000005</v>
      </c>
      <c r="J14" s="80">
        <v>4.2715200000000002E-2</v>
      </c>
      <c r="K14" s="81">
        <v>38.123174499999998</v>
      </c>
      <c r="L14" s="81">
        <v>35.412657799999998</v>
      </c>
      <c r="M14" s="81">
        <v>48.984083200000001</v>
      </c>
      <c r="N14" s="81">
        <v>209.98221999999998</v>
      </c>
      <c r="O14" s="81">
        <v>225.524272</v>
      </c>
      <c r="P14" s="81">
        <v>128.68224480000001</v>
      </c>
      <c r="Q14" s="81">
        <v>49.813790400000002</v>
      </c>
      <c r="R14" s="80"/>
    </row>
    <row r="15" spans="1:18" x14ac:dyDescent="0.2">
      <c r="A15" s="78" t="s">
        <v>224</v>
      </c>
      <c r="B15" s="79">
        <v>17.79999999999993</v>
      </c>
      <c r="C15" s="80">
        <v>6.7341602000000007</v>
      </c>
      <c r="D15" s="80">
        <v>30.413652400000004</v>
      </c>
      <c r="E15" s="80">
        <v>0.18663919999999998</v>
      </c>
      <c r="F15" s="80">
        <v>0.29755999999999999</v>
      </c>
      <c r="G15" s="80">
        <v>2.2300502</v>
      </c>
      <c r="H15" s="80">
        <v>0.81429219999999991</v>
      </c>
      <c r="I15" s="80">
        <v>2.2671450000000002</v>
      </c>
      <c r="J15" s="80">
        <v>3.9128000000000003E-2</v>
      </c>
      <c r="K15" s="81">
        <v>46.900510600000011</v>
      </c>
      <c r="L15" s="81">
        <v>36.425354000000006</v>
      </c>
      <c r="M15" s="81">
        <v>47.922371200000001</v>
      </c>
      <c r="N15" s="81">
        <v>203.57211249999997</v>
      </c>
      <c r="O15" s="81">
        <v>243.73262199999999</v>
      </c>
      <c r="P15" s="81">
        <v>124.80876000000001</v>
      </c>
      <c r="Q15" s="81">
        <v>49.995214399999995</v>
      </c>
      <c r="R15" s="80">
        <v>2.4081223011016846</v>
      </c>
    </row>
    <row r="16" spans="1:18" x14ac:dyDescent="0.2">
      <c r="A16" s="78" t="s">
        <v>224</v>
      </c>
      <c r="B16" s="79">
        <v>19.169999999999931</v>
      </c>
      <c r="C16" s="80">
        <v>6.7697732000000004</v>
      </c>
      <c r="D16" s="80">
        <v>29.127234200000004</v>
      </c>
      <c r="E16" s="80">
        <v>0.30738959999999993</v>
      </c>
      <c r="F16" s="80">
        <v>0.36365920000000002</v>
      </c>
      <c r="G16" s="80">
        <v>2.2367515</v>
      </c>
      <c r="H16" s="80">
        <v>0.87088159999999992</v>
      </c>
      <c r="I16" s="80">
        <v>2.8573189999999995</v>
      </c>
      <c r="J16" s="80">
        <v>4.8492800000000003E-2</v>
      </c>
      <c r="K16" s="81">
        <v>64.211874800000004</v>
      </c>
      <c r="L16" s="81">
        <v>39.872074399999995</v>
      </c>
      <c r="M16" s="81">
        <v>51.206319999999991</v>
      </c>
      <c r="N16" s="81">
        <v>222.73211499999999</v>
      </c>
      <c r="O16" s="81">
        <v>222.675952</v>
      </c>
      <c r="P16" s="81">
        <v>116.0959536</v>
      </c>
      <c r="Q16" s="81">
        <v>47.784996800000002</v>
      </c>
      <c r="R16" s="80">
        <v>4.7703394889831543</v>
      </c>
    </row>
    <row r="17" spans="1:18" x14ac:dyDescent="0.2">
      <c r="A17" s="78" t="s">
        <v>224</v>
      </c>
      <c r="B17" s="79">
        <v>20.539999999999932</v>
      </c>
      <c r="C17" s="80">
        <v>6.1109327000000011</v>
      </c>
      <c r="D17" s="80">
        <v>26.601848700000005</v>
      </c>
      <c r="E17" s="80">
        <v>0.2313664</v>
      </c>
      <c r="F17" s="80">
        <v>0.35627759999999997</v>
      </c>
      <c r="G17" s="80">
        <v>2.2784128000000003</v>
      </c>
      <c r="H17" s="80">
        <v>0.84898839999999998</v>
      </c>
      <c r="I17" s="80">
        <v>2.8841130000000001</v>
      </c>
      <c r="J17" s="80">
        <v>4.64544E-2</v>
      </c>
      <c r="K17" s="81">
        <v>60.3311122</v>
      </c>
      <c r="L17" s="81">
        <v>43.034529200000001</v>
      </c>
      <c r="M17" s="81">
        <v>52.785222399999995</v>
      </c>
      <c r="N17" s="81">
        <v>245.25868749999998</v>
      </c>
      <c r="O17" s="81">
        <v>214.452202</v>
      </c>
      <c r="P17" s="81">
        <v>117.1198512</v>
      </c>
      <c r="Q17" s="81">
        <v>48.315070399999996</v>
      </c>
      <c r="R17" s="80">
        <v>4.486793041229248</v>
      </c>
    </row>
    <row r="18" spans="1:18" x14ac:dyDescent="0.2">
      <c r="A18" s="78" t="s">
        <v>224</v>
      </c>
      <c r="B18" s="79">
        <v>21.909999999999933</v>
      </c>
      <c r="C18" s="80">
        <v>5.8683685999999993</v>
      </c>
      <c r="D18" s="80">
        <v>26.015683000000003</v>
      </c>
      <c r="E18" s="80">
        <v>0.23801679999999995</v>
      </c>
      <c r="F18" s="80">
        <v>0.34996080000000002</v>
      </c>
      <c r="G18" s="80">
        <v>2.2422824000000001</v>
      </c>
      <c r="H18" s="80">
        <v>0.85385899999999992</v>
      </c>
      <c r="I18" s="80">
        <v>2.8336680000000003</v>
      </c>
      <c r="J18" s="80">
        <v>5.159360000000001E-2</v>
      </c>
      <c r="K18" s="81">
        <v>67.015999499999992</v>
      </c>
      <c r="L18" s="81">
        <v>42.904240800000004</v>
      </c>
      <c r="M18" s="81">
        <v>52.537139199999999</v>
      </c>
      <c r="N18" s="81">
        <v>237.8047675</v>
      </c>
      <c r="O18" s="81">
        <v>242.85722800000002</v>
      </c>
      <c r="P18" s="81">
        <v>123.96088800000001</v>
      </c>
      <c r="Q18" s="81">
        <v>49.9226448</v>
      </c>
      <c r="R18" s="80">
        <v>4.8029911518096924</v>
      </c>
    </row>
    <row r="19" spans="1:18" x14ac:dyDescent="0.2">
      <c r="A19" s="78" t="s">
        <v>224</v>
      </c>
      <c r="B19" s="79">
        <v>23.279999999999934</v>
      </c>
      <c r="C19" s="80">
        <v>6.1651435999999995</v>
      </c>
      <c r="D19" s="80">
        <v>28.143299500000005</v>
      </c>
      <c r="E19" s="80">
        <v>0.25927199999999995</v>
      </c>
      <c r="F19" s="80">
        <v>0.36038800000000004</v>
      </c>
      <c r="G19" s="80">
        <v>2.2360485000000003</v>
      </c>
      <c r="H19" s="80">
        <v>0.84266179999999991</v>
      </c>
      <c r="I19" s="80">
        <v>2.7909239999999995</v>
      </c>
      <c r="J19" s="80">
        <v>4.5656800000000004E-2</v>
      </c>
      <c r="K19" s="81">
        <v>68.26295300000001</v>
      </c>
      <c r="L19" s="81">
        <v>42.608130800000005</v>
      </c>
      <c r="M19" s="81">
        <v>54.042457599999992</v>
      </c>
      <c r="N19" s="81">
        <v>231.4100425</v>
      </c>
      <c r="O19" s="81">
        <v>221.82997</v>
      </c>
      <c r="P19" s="81">
        <v>114.73935840000001</v>
      </c>
      <c r="Q19" s="81">
        <v>48.471252799999995</v>
      </c>
      <c r="R19" s="80"/>
    </row>
    <row r="20" spans="1:18" x14ac:dyDescent="0.2">
      <c r="A20" s="78" t="s">
        <v>224</v>
      </c>
      <c r="B20" s="79">
        <v>26.019999999999936</v>
      </c>
      <c r="C20" s="80">
        <v>6.4888262000000001</v>
      </c>
      <c r="D20" s="80">
        <v>25.879213700000001</v>
      </c>
      <c r="E20" s="80">
        <v>0.29187200000000002</v>
      </c>
      <c r="F20" s="80">
        <v>0.37675200000000003</v>
      </c>
      <c r="G20" s="80">
        <v>2.3132093999999999</v>
      </c>
      <c r="H20" s="80">
        <v>0.8608925999999999</v>
      </c>
      <c r="I20" s="80">
        <v>3.0408600000000003</v>
      </c>
      <c r="J20" s="80">
        <v>4.5369600000000003E-2</v>
      </c>
      <c r="K20" s="81">
        <v>70.562213600000007</v>
      </c>
      <c r="L20" s="81">
        <v>55.293483200000004</v>
      </c>
      <c r="M20" s="81">
        <v>54.002511999999996</v>
      </c>
      <c r="N20" s="81">
        <v>248.71974999999998</v>
      </c>
      <c r="O20" s="81">
        <v>238.91524600000002</v>
      </c>
      <c r="P20" s="81">
        <v>126.569016</v>
      </c>
      <c r="Q20" s="81">
        <v>52.901153600000001</v>
      </c>
      <c r="R20" s="80"/>
    </row>
    <row r="21" spans="1:18" x14ac:dyDescent="0.2">
      <c r="A21" s="78" t="s">
        <v>224</v>
      </c>
      <c r="B21" s="79">
        <v>27.389999999999937</v>
      </c>
      <c r="C21" s="80">
        <v>6.9335929999999992</v>
      </c>
      <c r="D21" s="80">
        <v>27.714578700000004</v>
      </c>
      <c r="E21" s="80">
        <v>0.29148079999999998</v>
      </c>
      <c r="F21" s="80">
        <v>0.37153600000000003</v>
      </c>
      <c r="G21" s="80">
        <v>2.3467880999999999</v>
      </c>
      <c r="H21" s="80">
        <v>0.86092480000000005</v>
      </c>
      <c r="I21" s="80">
        <v>3.137956</v>
      </c>
      <c r="J21" s="80">
        <v>5.0640000000000004E-2</v>
      </c>
      <c r="K21" s="81">
        <v>72.551256499999994</v>
      </c>
      <c r="L21" s="81">
        <v>52.296849999999999</v>
      </c>
      <c r="M21" s="81">
        <v>53.796476799999994</v>
      </c>
      <c r="N21" s="81">
        <v>342.52223499999997</v>
      </c>
      <c r="O21" s="81">
        <v>207.71685400000001</v>
      </c>
      <c r="P21" s="81">
        <v>118.7842608</v>
      </c>
      <c r="Q21" s="81">
        <v>50.447985599999996</v>
      </c>
      <c r="R21" s="80">
        <v>4.2058076858520508</v>
      </c>
    </row>
    <row r="22" spans="1:18" x14ac:dyDescent="0.2">
      <c r="A22" s="78" t="s">
        <v>224</v>
      </c>
      <c r="B22" s="79">
        <v>28.759999999999938</v>
      </c>
      <c r="C22" s="80">
        <v>6.1770145999999997</v>
      </c>
      <c r="D22" s="80">
        <v>26.483541200000005</v>
      </c>
      <c r="E22" s="80">
        <v>0.23749519999999999</v>
      </c>
      <c r="F22" s="80">
        <v>0.35398400000000002</v>
      </c>
      <c r="G22" s="80">
        <v>2.2413742000000001</v>
      </c>
      <c r="H22" s="80">
        <v>0.82128939999999995</v>
      </c>
      <c r="I22" s="80">
        <v>2.9276939999999998</v>
      </c>
      <c r="J22" s="80">
        <v>4.5814400000000005E-2</v>
      </c>
      <c r="K22" s="81">
        <v>67.983148800000009</v>
      </c>
      <c r="L22" s="81">
        <v>44.136058400000003</v>
      </c>
      <c r="M22" s="81">
        <v>55.129398399999999</v>
      </c>
      <c r="N22" s="81">
        <v>278.93757249999999</v>
      </c>
      <c r="O22" s="81">
        <v>236.52977800000002</v>
      </c>
      <c r="P22" s="81">
        <v>123.04205279999999</v>
      </c>
      <c r="Q22" s="81">
        <v>50.476382399999999</v>
      </c>
      <c r="R22" s="80"/>
    </row>
    <row r="23" spans="1:18" x14ac:dyDescent="0.2">
      <c r="A23" s="78" t="s">
        <v>224</v>
      </c>
      <c r="B23" s="79">
        <v>30.129999999999939</v>
      </c>
      <c r="C23" s="80">
        <v>5.9122912999999997</v>
      </c>
      <c r="D23" s="80">
        <v>26.870950300000004</v>
      </c>
      <c r="E23" s="80">
        <v>0.22132559999999993</v>
      </c>
      <c r="F23" s="80">
        <v>0.32956080000000004</v>
      </c>
      <c r="G23" s="80">
        <v>2.2523049000000004</v>
      </c>
      <c r="H23" s="80">
        <v>0.79201889999999997</v>
      </c>
      <c r="I23" s="80">
        <v>2.5659999999999998</v>
      </c>
      <c r="J23" s="80">
        <v>3.5133600000000008E-2</v>
      </c>
      <c r="K23" s="81">
        <v>52.168128799999998</v>
      </c>
      <c r="L23" s="81">
        <v>39.398298399999995</v>
      </c>
      <c r="M23" s="81">
        <v>45.716953599999997</v>
      </c>
      <c r="N23" s="81">
        <v>183.77263749999997</v>
      </c>
      <c r="O23" s="81">
        <v>211.59846400000001</v>
      </c>
      <c r="P23" s="81">
        <v>118.6082352</v>
      </c>
      <c r="Q23" s="81">
        <v>46.508718399999992</v>
      </c>
      <c r="R23" s="80">
        <v>3.7724820375442505</v>
      </c>
    </row>
    <row r="24" spans="1:18" x14ac:dyDescent="0.2">
      <c r="A24" s="78" t="s">
        <v>224</v>
      </c>
      <c r="B24" s="79">
        <v>31.49999999999994</v>
      </c>
      <c r="C24" s="80">
        <v>7.0325180000000005</v>
      </c>
      <c r="D24" s="80">
        <v>27.851687500000004</v>
      </c>
      <c r="E24" s="80">
        <v>0.24649279999999998</v>
      </c>
      <c r="F24" s="80">
        <v>0.35923359999999999</v>
      </c>
      <c r="G24" s="80">
        <v>2.4607957000000003</v>
      </c>
      <c r="H24" s="80">
        <v>0.84265199999999996</v>
      </c>
      <c r="I24" s="80">
        <v>2.9232380000000004</v>
      </c>
      <c r="J24" s="80">
        <v>4.5750400000000004E-2</v>
      </c>
      <c r="K24" s="81">
        <v>60.793397399999996</v>
      </c>
      <c r="L24" s="81">
        <v>42.0928994</v>
      </c>
      <c r="M24" s="81">
        <v>51.176886400000001</v>
      </c>
      <c r="N24" s="81">
        <v>219.93030249999998</v>
      </c>
      <c r="O24" s="81">
        <v>233.55297400000001</v>
      </c>
      <c r="P24" s="81">
        <v>143.28499679999999</v>
      </c>
      <c r="Q24" s="81">
        <v>51.6106768</v>
      </c>
      <c r="R24" s="80">
        <v>3.1113835573196411</v>
      </c>
    </row>
    <row r="25" spans="1:18" x14ac:dyDescent="0.2">
      <c r="A25" s="78" t="s">
        <v>224</v>
      </c>
      <c r="B25" s="79">
        <v>32.869999999999941</v>
      </c>
      <c r="C25" s="80">
        <v>7.4195126</v>
      </c>
      <c r="D25" s="80">
        <v>28.439899600000004</v>
      </c>
      <c r="E25" s="80">
        <v>0.26527040000000002</v>
      </c>
      <c r="F25" s="80">
        <v>0.36194720000000002</v>
      </c>
      <c r="G25" s="80">
        <v>2.5154700999999999</v>
      </c>
      <c r="H25" s="80">
        <v>0.8309591999999999</v>
      </c>
      <c r="I25" s="80">
        <v>2.9847910000000004</v>
      </c>
      <c r="J25" s="80">
        <v>4.5692800000000006E-2</v>
      </c>
      <c r="K25" s="81">
        <v>69.887033900000006</v>
      </c>
      <c r="L25" s="81">
        <v>42.371242799999997</v>
      </c>
      <c r="M25" s="81">
        <v>54.954899199999986</v>
      </c>
      <c r="N25" s="81">
        <v>226.56235749999999</v>
      </c>
      <c r="O25" s="81">
        <v>236.460892</v>
      </c>
      <c r="P25" s="81">
        <v>140.02714079999998</v>
      </c>
      <c r="Q25" s="81">
        <v>51.732151999999999</v>
      </c>
      <c r="R25" s="80">
        <v>3.6295484304428101</v>
      </c>
    </row>
    <row r="26" spans="1:18" x14ac:dyDescent="0.2">
      <c r="A26" s="78" t="s">
        <v>224</v>
      </c>
      <c r="B26" s="79">
        <v>34.239999999999938</v>
      </c>
      <c r="C26" s="80">
        <v>6.5438285</v>
      </c>
      <c r="D26" s="80">
        <v>26.192568700000002</v>
      </c>
      <c r="E26" s="80">
        <v>0.25718560000000001</v>
      </c>
      <c r="F26" s="80">
        <v>0.36857519999999999</v>
      </c>
      <c r="G26" s="80">
        <v>2.4328333999999998</v>
      </c>
      <c r="H26" s="80">
        <v>0.8422404</v>
      </c>
      <c r="I26" s="80">
        <v>3.040826</v>
      </c>
      <c r="J26" s="80">
        <v>4.8406400000000002E-2</v>
      </c>
      <c r="K26" s="81">
        <v>69.528154599999993</v>
      </c>
      <c r="L26" s="81">
        <v>41.405924199999994</v>
      </c>
      <c r="M26" s="81">
        <v>54.317871999999994</v>
      </c>
      <c r="N26" s="81">
        <v>227.77318</v>
      </c>
      <c r="O26" s="81">
        <v>243.02750800000001</v>
      </c>
      <c r="P26" s="81">
        <v>141.12660959999999</v>
      </c>
      <c r="Q26" s="81">
        <v>52.882222399999996</v>
      </c>
      <c r="R26" s="80">
        <v>3.2983354330062866</v>
      </c>
    </row>
    <row r="27" spans="1:18" x14ac:dyDescent="0.2">
      <c r="A27" s="78" t="s">
        <v>224</v>
      </c>
      <c r="B27" s="79">
        <v>35.609999999999935</v>
      </c>
      <c r="C27" s="80">
        <v>6.7373257999999998</v>
      </c>
      <c r="D27" s="80">
        <v>27.6669999</v>
      </c>
      <c r="E27" s="80">
        <v>0.20059199999999996</v>
      </c>
      <c r="F27" s="80">
        <v>0.32295120000000005</v>
      </c>
      <c r="G27" s="80">
        <v>2.3678876</v>
      </c>
      <c r="H27" s="80">
        <v>0.8797758</v>
      </c>
      <c r="I27" s="80">
        <v>2.6883020000000002</v>
      </c>
      <c r="J27" s="80">
        <v>4.4431200000000004E-2</v>
      </c>
      <c r="K27" s="81">
        <v>52.070805600000007</v>
      </c>
      <c r="L27" s="81">
        <v>44.195280400000009</v>
      </c>
      <c r="M27" s="81">
        <v>55.238723199999995</v>
      </c>
      <c r="N27" s="81">
        <v>223.02658</v>
      </c>
      <c r="O27" s="81">
        <v>243.10955200000001</v>
      </c>
      <c r="P27" s="81">
        <v>144.96507360000001</v>
      </c>
      <c r="Q27" s="81">
        <v>52.7071088</v>
      </c>
      <c r="R27" s="80">
        <v>4.7265486717224121</v>
      </c>
    </row>
    <row r="28" spans="1:18" x14ac:dyDescent="0.2">
      <c r="A28" s="78" t="s">
        <v>224</v>
      </c>
      <c r="B28" s="79">
        <v>36.979999999999933</v>
      </c>
      <c r="C28" s="80">
        <v>6.8180486</v>
      </c>
      <c r="D28" s="80">
        <v>26.813267400000001</v>
      </c>
      <c r="E28" s="80">
        <v>0.26813920000000002</v>
      </c>
      <c r="F28" s="80">
        <v>0.31995279999999998</v>
      </c>
      <c r="G28" s="80">
        <v>2.4366143999999998</v>
      </c>
      <c r="H28" s="80">
        <v>0.92897809999999992</v>
      </c>
      <c r="I28" s="80">
        <v>2.7777539999999998</v>
      </c>
      <c r="J28" s="80">
        <v>4.8770399999999998E-2</v>
      </c>
      <c r="K28" s="81">
        <v>57.216769800000016</v>
      </c>
      <c r="L28" s="81">
        <v>39.339076400000003</v>
      </c>
      <c r="M28" s="81">
        <v>54.965411199999991</v>
      </c>
      <c r="N28" s="81">
        <v>235.14798999999996</v>
      </c>
      <c r="O28" s="81">
        <v>216.95996200000002</v>
      </c>
      <c r="P28" s="81">
        <v>149.295672</v>
      </c>
      <c r="Q28" s="81">
        <v>54.248423999999993</v>
      </c>
      <c r="R28" s="80">
        <v>2.0293105840682983</v>
      </c>
    </row>
    <row r="29" spans="1:18" x14ac:dyDescent="0.2">
      <c r="A29" s="78" t="s">
        <v>224</v>
      </c>
      <c r="B29" s="79">
        <v>38.34999999999993</v>
      </c>
      <c r="C29" s="80">
        <v>7.3296886999999993</v>
      </c>
      <c r="D29" s="80">
        <v>28.785997000000002</v>
      </c>
      <c r="E29" s="80">
        <v>0.27739760000000002</v>
      </c>
      <c r="F29" s="80">
        <v>0.32707199999999997</v>
      </c>
      <c r="G29" s="80">
        <v>2.4275742</v>
      </c>
      <c r="H29" s="80">
        <v>1.0045717999999999</v>
      </c>
      <c r="I29" s="80">
        <v>2.8225550000000004</v>
      </c>
      <c r="J29" s="80">
        <v>5.1930400000000002E-2</v>
      </c>
      <c r="K29" s="81">
        <v>61.614561900000005</v>
      </c>
      <c r="L29" s="81">
        <v>38.403368800000003</v>
      </c>
      <c r="M29" s="81">
        <v>53.752326400000001</v>
      </c>
      <c r="N29" s="81">
        <v>237.27516999999997</v>
      </c>
      <c r="O29" s="81">
        <v>201.17113599999999</v>
      </c>
      <c r="P29" s="81">
        <v>147.7132848</v>
      </c>
      <c r="Q29" s="81">
        <v>54.475598399999996</v>
      </c>
      <c r="R29" s="80">
        <v>3.2763818502426147</v>
      </c>
    </row>
    <row r="30" spans="1:18" x14ac:dyDescent="0.2">
      <c r="A30" s="78" t="s">
        <v>224</v>
      </c>
      <c r="B30" s="79">
        <v>39.719999999999928</v>
      </c>
      <c r="C30" s="80">
        <v>7.0550728999999999</v>
      </c>
      <c r="D30" s="80">
        <v>27.269358799999999</v>
      </c>
      <c r="E30" s="80">
        <v>0.2856128</v>
      </c>
      <c r="F30" s="80">
        <v>0.34099200000000002</v>
      </c>
      <c r="G30" s="80">
        <v>2.4953566999999999</v>
      </c>
      <c r="H30" s="80">
        <v>0.95430619999999999</v>
      </c>
      <c r="I30" s="80">
        <v>3.0264619999999995</v>
      </c>
      <c r="J30" s="80">
        <v>5.6180000000000001E-2</v>
      </c>
      <c r="K30" s="81">
        <v>69.053703999999982</v>
      </c>
      <c r="L30" s="81">
        <v>48.121699000000014</v>
      </c>
      <c r="M30" s="81">
        <v>61.577459199999993</v>
      </c>
      <c r="N30" s="81">
        <v>262.48049500000002</v>
      </c>
      <c r="O30" s="81">
        <v>205.40568999999999</v>
      </c>
      <c r="P30" s="81">
        <v>140.40684000000002</v>
      </c>
      <c r="Q30" s="81">
        <v>56.384494399999994</v>
      </c>
      <c r="R30" s="80">
        <v>4.7757968902587891</v>
      </c>
    </row>
    <row r="31" spans="1:18" x14ac:dyDescent="0.2">
      <c r="A31" s="78" t="s">
        <v>224</v>
      </c>
      <c r="B31" s="79">
        <v>41.089999999999925</v>
      </c>
      <c r="C31" s="80">
        <v>8.1392908999999989</v>
      </c>
      <c r="D31" s="80">
        <v>26.948585600000001</v>
      </c>
      <c r="E31" s="80">
        <v>0.32042959999999998</v>
      </c>
      <c r="F31" s="80">
        <v>0.35905999999999999</v>
      </c>
      <c r="G31" s="80">
        <v>2.5875314</v>
      </c>
      <c r="H31" s="80">
        <v>0.95694520000000005</v>
      </c>
      <c r="I31" s="80">
        <v>3.3161300000000002</v>
      </c>
      <c r="J31" s="80">
        <v>5.9387199999999994E-2</v>
      </c>
      <c r="K31" s="81">
        <v>75.908906899999977</v>
      </c>
      <c r="L31" s="81">
        <v>53.576045200000017</v>
      </c>
      <c r="M31" s="81">
        <v>60.953046399999991</v>
      </c>
      <c r="N31" s="81">
        <v>290.65024749999998</v>
      </c>
      <c r="O31" s="81">
        <v>224.246398</v>
      </c>
      <c r="P31" s="81">
        <v>150.60895199999999</v>
      </c>
      <c r="Q31" s="81">
        <v>60.472055999999995</v>
      </c>
      <c r="R31" s="80">
        <v>5.393589973449707</v>
      </c>
    </row>
    <row r="32" spans="1:18" x14ac:dyDescent="0.2">
      <c r="A32" s="78" t="s">
        <v>224</v>
      </c>
      <c r="B32" s="79">
        <v>42.459999999999923</v>
      </c>
      <c r="C32" s="80">
        <v>7.734094100000001</v>
      </c>
      <c r="D32" s="80">
        <v>26.623719600000001</v>
      </c>
      <c r="E32" s="80">
        <v>0.28091840000000001</v>
      </c>
      <c r="F32" s="80">
        <v>0.37321199999999999</v>
      </c>
      <c r="G32" s="80">
        <v>2.6533454999999999</v>
      </c>
      <c r="H32" s="80">
        <v>0.96654219999999991</v>
      </c>
      <c r="I32" s="80">
        <v>3.4097439999999999</v>
      </c>
      <c r="J32" s="80">
        <v>6.0002400000000004E-2</v>
      </c>
      <c r="K32" s="81">
        <v>75.227644499999997</v>
      </c>
      <c r="L32" s="81">
        <v>52.889070000000011</v>
      </c>
      <c r="M32" s="81">
        <v>57.410502399999999</v>
      </c>
      <c r="N32" s="81">
        <v>264.97465749999998</v>
      </c>
      <c r="O32" s="81">
        <v>195.098332</v>
      </c>
      <c r="P32" s="81">
        <v>136.0495152</v>
      </c>
      <c r="Q32" s="81">
        <v>60.110785599999993</v>
      </c>
      <c r="R32" s="80"/>
    </row>
    <row r="33" spans="1:18" x14ac:dyDescent="0.2">
      <c r="A33" s="78" t="s">
        <v>224</v>
      </c>
      <c r="B33" s="79">
        <v>43.82999999999992</v>
      </c>
      <c r="C33" s="80">
        <v>7.4820332000000009</v>
      </c>
      <c r="D33" s="80">
        <v>26.218020800000005</v>
      </c>
      <c r="E33" s="80">
        <v>0.27179039999999999</v>
      </c>
      <c r="F33" s="80">
        <v>0.37203120000000001</v>
      </c>
      <c r="G33" s="80">
        <v>2.6927705</v>
      </c>
      <c r="H33" s="80">
        <v>0.93833640000000007</v>
      </c>
      <c r="I33" s="80">
        <v>3.4102819999999996</v>
      </c>
      <c r="J33" s="80">
        <v>6.1615999999999997E-2</v>
      </c>
      <c r="K33" s="81">
        <v>77.520822399999986</v>
      </c>
      <c r="L33" s="81">
        <v>46.368727800000009</v>
      </c>
      <c r="M33" s="81">
        <v>61.228460799999993</v>
      </c>
      <c r="N33" s="81">
        <v>264.3329875</v>
      </c>
      <c r="O33" s="81">
        <v>212.168902</v>
      </c>
      <c r="P33" s="81">
        <v>141.74868960000001</v>
      </c>
      <c r="Q33" s="81">
        <v>59.482900799999996</v>
      </c>
      <c r="R33" s="80">
        <v>3.2482874393463135</v>
      </c>
    </row>
    <row r="34" spans="1:18" x14ac:dyDescent="0.2">
      <c r="A34" s="78" t="s">
        <v>224</v>
      </c>
      <c r="B34" s="79">
        <v>45.199999999999918</v>
      </c>
      <c r="C34" s="80">
        <v>7.246987400000001</v>
      </c>
      <c r="D34" s="80">
        <v>25.911316600000006</v>
      </c>
      <c r="E34" s="80">
        <v>0.2434936</v>
      </c>
      <c r="F34" s="80">
        <v>0.36935440000000003</v>
      </c>
      <c r="G34" s="80">
        <v>2.6702440999999997</v>
      </c>
      <c r="H34" s="80">
        <v>0.97298850000000003</v>
      </c>
      <c r="I34" s="80">
        <v>3.4978910000000001</v>
      </c>
      <c r="J34" s="80">
        <v>7.2627200000000003E-2</v>
      </c>
      <c r="K34" s="81">
        <v>78.092596200000003</v>
      </c>
      <c r="L34" s="81">
        <v>51.876373799999989</v>
      </c>
      <c r="M34" s="81">
        <v>62.515129599999995</v>
      </c>
      <c r="N34" s="81">
        <v>296.71754499999997</v>
      </c>
      <c r="O34" s="81">
        <v>207.58991800000001</v>
      </c>
      <c r="P34" s="81">
        <v>142.62052320000001</v>
      </c>
      <c r="Q34" s="81">
        <v>61.855611199999998</v>
      </c>
      <c r="R34" s="80">
        <v>4.4715573787689209</v>
      </c>
    </row>
    <row r="35" spans="1:18" x14ac:dyDescent="0.2">
      <c r="A35" s="78" t="s">
        <v>224</v>
      </c>
      <c r="B35" s="79">
        <v>46.569999999999915</v>
      </c>
      <c r="C35" s="80">
        <v>7.1979206000000007</v>
      </c>
      <c r="D35" s="80">
        <v>25.721385099999999</v>
      </c>
      <c r="E35" s="80">
        <v>0.25092639999999999</v>
      </c>
      <c r="F35" s="80">
        <v>0.36640400000000001</v>
      </c>
      <c r="G35" s="80">
        <v>2.6482307</v>
      </c>
      <c r="H35" s="80">
        <v>0.9613216</v>
      </c>
      <c r="I35" s="80">
        <v>3.4669280000000002</v>
      </c>
      <c r="J35" s="80">
        <v>7.2105600000000006E-2</v>
      </c>
      <c r="K35" s="81">
        <v>79.333467000000013</v>
      </c>
      <c r="L35" s="81">
        <v>49.779914999999995</v>
      </c>
      <c r="M35" s="81">
        <v>62.115673599999994</v>
      </c>
      <c r="N35" s="81">
        <v>272.89224999999999</v>
      </c>
      <c r="O35" s="81">
        <v>203.79964000000001</v>
      </c>
      <c r="P35" s="81">
        <v>143.06657759999999</v>
      </c>
      <c r="Q35" s="81">
        <v>61.358667199999999</v>
      </c>
      <c r="R35" s="80">
        <v>3.8476583957672119</v>
      </c>
    </row>
    <row r="36" spans="1:18" x14ac:dyDescent="0.2">
      <c r="A36" s="78" t="s">
        <v>224</v>
      </c>
      <c r="B36" s="79">
        <v>47.939999999999912</v>
      </c>
      <c r="C36" s="80">
        <v>6.6965686999999994</v>
      </c>
      <c r="D36" s="80">
        <v>24.133250799999999</v>
      </c>
      <c r="E36" s="80">
        <v>0.27491999999999994</v>
      </c>
      <c r="F36" s="80">
        <v>0.34313200000000005</v>
      </c>
      <c r="G36" s="80">
        <v>2.5292393999999998</v>
      </c>
      <c r="H36" s="80">
        <v>0.9692175999999999</v>
      </c>
      <c r="I36" s="80">
        <v>3.3110819999999999</v>
      </c>
      <c r="J36" s="80">
        <v>7.1997599999999995E-2</v>
      </c>
      <c r="K36" s="81">
        <v>70.051266800000008</v>
      </c>
      <c r="L36" s="81">
        <v>41.58359020000001</v>
      </c>
      <c r="M36" s="81">
        <v>58.854851199999999</v>
      </c>
      <c r="N36" s="81">
        <v>249.10650999999999</v>
      </c>
      <c r="O36" s="81">
        <v>140.36801800000001</v>
      </c>
      <c r="P36" s="81">
        <v>99.669355199999998</v>
      </c>
      <c r="Q36" s="81">
        <v>49.673383999999999</v>
      </c>
      <c r="R36" s="80">
        <v>3.5407755374908447</v>
      </c>
    </row>
    <row r="37" spans="1:18" x14ac:dyDescent="0.2">
      <c r="A37" s="78" t="s">
        <v>224</v>
      </c>
      <c r="B37" s="79">
        <v>49.30999999999991</v>
      </c>
      <c r="C37" s="80">
        <v>7.6850273000000007</v>
      </c>
      <c r="D37" s="80">
        <v>27.486277200000004</v>
      </c>
      <c r="E37" s="80">
        <v>0.24036399999999999</v>
      </c>
      <c r="F37" s="80">
        <v>0.35306399999999999</v>
      </c>
      <c r="G37" s="80">
        <v>2.6958466000000003</v>
      </c>
      <c r="H37" s="80">
        <v>0.9154506</v>
      </c>
      <c r="I37" s="80">
        <v>3.1194940000000004</v>
      </c>
      <c r="J37" s="80">
        <v>5.8060800000000003E-2</v>
      </c>
      <c r="K37" s="81">
        <v>68.609666899999979</v>
      </c>
      <c r="L37" s="81">
        <v>41.174958400000001</v>
      </c>
      <c r="M37" s="81">
        <v>51.296723200000002</v>
      </c>
      <c r="N37" s="81">
        <v>251.44464999999997</v>
      </c>
      <c r="O37" s="81">
        <v>227.81918200000001</v>
      </c>
      <c r="P37" s="81">
        <v>155.39297759999999</v>
      </c>
      <c r="Q37" s="81">
        <v>55.702971199999993</v>
      </c>
      <c r="R37" s="80">
        <v>1.3829145431518555</v>
      </c>
    </row>
    <row r="38" spans="1:18" x14ac:dyDescent="0.2">
      <c r="A38" s="78" t="s">
        <v>224</v>
      </c>
      <c r="B38" s="79">
        <v>50.679999999999907</v>
      </c>
      <c r="C38" s="80">
        <v>6.8386249999999995</v>
      </c>
      <c r="D38" s="80">
        <v>25.327453100000007</v>
      </c>
      <c r="E38" s="80">
        <v>0.29291520000000004</v>
      </c>
      <c r="F38" s="80">
        <v>0.34689520000000001</v>
      </c>
      <c r="G38" s="80">
        <v>2.6246745000000002</v>
      </c>
      <c r="H38" s="80">
        <v>0.94571580000000011</v>
      </c>
      <c r="I38" s="80">
        <v>3.284986</v>
      </c>
      <c r="J38" s="80">
        <v>5.6073600000000008E-2</v>
      </c>
      <c r="K38" s="81">
        <v>72.095054000000005</v>
      </c>
      <c r="L38" s="81">
        <v>47.559090000000005</v>
      </c>
      <c r="M38" s="81">
        <v>52.928185599999992</v>
      </c>
      <c r="N38" s="81">
        <v>256.18245999999999</v>
      </c>
      <c r="O38" s="81">
        <v>222.52115200000003</v>
      </c>
      <c r="P38" s="81">
        <v>147.7114416</v>
      </c>
      <c r="Q38" s="81">
        <v>58.6215312</v>
      </c>
      <c r="R38" s="80">
        <v>0.89436542987823486</v>
      </c>
    </row>
    <row r="39" spans="1:18" x14ac:dyDescent="0.2">
      <c r="A39" s="78" t="s">
        <v>224</v>
      </c>
      <c r="B39" s="79">
        <v>52.049999999999905</v>
      </c>
      <c r="C39" s="80">
        <v>7.0210426999999997</v>
      </c>
      <c r="D39" s="80">
        <v>25.001436000000005</v>
      </c>
      <c r="E39" s="80">
        <v>0.28769920000000004</v>
      </c>
      <c r="F39" s="80">
        <v>0.3619136</v>
      </c>
      <c r="G39" s="80">
        <v>2.7327597999999997</v>
      </c>
      <c r="H39" s="80">
        <v>0.95134030000000003</v>
      </c>
      <c r="I39" s="80">
        <v>3.4647699999999997</v>
      </c>
      <c r="J39" s="80">
        <v>5.9843200000000006E-2</v>
      </c>
      <c r="K39" s="81">
        <v>82.739778999999999</v>
      </c>
      <c r="L39" s="81">
        <v>46.878037000000013</v>
      </c>
      <c r="M39" s="81">
        <v>56.516982400000003</v>
      </c>
      <c r="N39" s="81">
        <v>264.97465749999998</v>
      </c>
      <c r="O39" s="81">
        <v>223.96233999999998</v>
      </c>
      <c r="P39" s="81">
        <v>155.08055519999999</v>
      </c>
      <c r="Q39" s="81">
        <v>58.908654399999996</v>
      </c>
      <c r="R39" s="80"/>
    </row>
    <row r="40" spans="1:18" x14ac:dyDescent="0.2">
      <c r="A40" s="78" t="s">
        <v>224</v>
      </c>
      <c r="B40" s="79">
        <v>53.419999999999902</v>
      </c>
      <c r="C40" s="80">
        <v>7.316630599999999</v>
      </c>
      <c r="D40" s="80">
        <v>26.926203100000002</v>
      </c>
      <c r="E40" s="80">
        <v>0.27374639999999995</v>
      </c>
      <c r="F40" s="80">
        <v>0.38216080000000002</v>
      </c>
      <c r="G40" s="80">
        <v>2.6734912</v>
      </c>
      <c r="H40" s="80">
        <v>0.94494719999999988</v>
      </c>
      <c r="I40" s="80">
        <v>3.5605510000000002</v>
      </c>
      <c r="J40" s="80">
        <v>6.1870399999999999E-2</v>
      </c>
      <c r="K40" s="81">
        <v>76.352943999999979</v>
      </c>
      <c r="L40" s="81">
        <v>51.734241000000004</v>
      </c>
      <c r="M40" s="81">
        <v>59.28374079999999</v>
      </c>
      <c r="N40" s="81">
        <v>272.35166500000003</v>
      </c>
      <c r="O40" s="81">
        <v>175.65313</v>
      </c>
      <c r="P40" s="81">
        <v>118.17692639999999</v>
      </c>
      <c r="Q40" s="81">
        <v>54.802161599999998</v>
      </c>
      <c r="R40" s="80">
        <v>3.8098746538162231</v>
      </c>
    </row>
    <row r="41" spans="1:18" x14ac:dyDescent="0.2">
      <c r="A41" s="78" t="s">
        <v>224</v>
      </c>
      <c r="B41" s="79">
        <v>54.7899999999999</v>
      </c>
      <c r="C41" s="80">
        <v>6.6657041000000001</v>
      </c>
      <c r="D41" s="80">
        <v>27.522217100000006</v>
      </c>
      <c r="E41" s="80">
        <v>0.24127679999999993</v>
      </c>
      <c r="F41" s="80">
        <v>0.36919200000000002</v>
      </c>
      <c r="G41" s="80">
        <v>2.5611157000000002</v>
      </c>
      <c r="H41" s="80">
        <v>0.80673779999999995</v>
      </c>
      <c r="I41" s="80">
        <v>3.147926</v>
      </c>
      <c r="J41" s="80">
        <v>4.6527200000000012E-2</v>
      </c>
      <c r="K41" s="81">
        <v>71.803084400000017</v>
      </c>
      <c r="L41" s="81">
        <v>41.89154460000001</v>
      </c>
      <c r="M41" s="81">
        <v>54.212751999999995</v>
      </c>
      <c r="N41" s="81">
        <v>225.98221749999999</v>
      </c>
      <c r="O41" s="81">
        <v>230.75109400000002</v>
      </c>
      <c r="P41" s="81">
        <v>131.494968</v>
      </c>
      <c r="Q41" s="81">
        <v>54.942567999999994</v>
      </c>
      <c r="R41" s="80">
        <v>3.2438657283782959</v>
      </c>
    </row>
    <row r="42" spans="1:18" x14ac:dyDescent="0.2">
      <c r="A42" s="78" t="s">
        <v>224</v>
      </c>
      <c r="B42" s="79">
        <v>56.159999999999897</v>
      </c>
      <c r="C42" s="80">
        <v>7.6047002000000008</v>
      </c>
      <c r="D42" s="80">
        <v>28.878340800000004</v>
      </c>
      <c r="E42" s="80">
        <v>0.23645199999999997</v>
      </c>
      <c r="F42" s="80">
        <v>0.35969520000000005</v>
      </c>
      <c r="G42" s="80">
        <v>2.5950896000000001</v>
      </c>
      <c r="H42" s="80">
        <v>0.7861669</v>
      </c>
      <c r="I42" s="80">
        <v>3.0684649999999998</v>
      </c>
      <c r="J42" s="80">
        <v>5.0986400000000008E-2</v>
      </c>
      <c r="K42" s="81">
        <v>70.811604299999999</v>
      </c>
      <c r="L42" s="81">
        <v>36.745152800000007</v>
      </c>
      <c r="M42" s="81">
        <v>51.513270399999996</v>
      </c>
      <c r="N42" s="81">
        <v>212.41265499999997</v>
      </c>
      <c r="O42" s="81">
        <v>246.39518200000003</v>
      </c>
      <c r="P42" s="81">
        <v>139.42441439999999</v>
      </c>
      <c r="Q42" s="81">
        <v>54.451934399999999</v>
      </c>
      <c r="R42" s="80">
        <v>2.7009936571121216</v>
      </c>
    </row>
    <row r="43" spans="1:18" x14ac:dyDescent="0.2">
      <c r="A43" s="78" t="s">
        <v>224</v>
      </c>
      <c r="B43" s="79">
        <v>57.529999999999895</v>
      </c>
      <c r="C43" s="80">
        <v>7.0360792999999999</v>
      </c>
      <c r="D43" s="80">
        <v>26.773746299999999</v>
      </c>
      <c r="E43" s="80">
        <v>0.24714480000000003</v>
      </c>
      <c r="F43" s="80">
        <v>0.34177040000000003</v>
      </c>
      <c r="G43" s="80">
        <v>2.5780637000000004</v>
      </c>
      <c r="H43" s="80">
        <v>0.82070209999999999</v>
      </c>
      <c r="I43" s="80">
        <v>3.0989399999999998</v>
      </c>
      <c r="J43" s="80">
        <v>5.078160000000001E-2</v>
      </c>
      <c r="K43" s="81">
        <v>75.665598899999992</v>
      </c>
      <c r="L43" s="81">
        <v>43.259572800000008</v>
      </c>
      <c r="M43" s="81">
        <v>52.347923199999997</v>
      </c>
      <c r="N43" s="81">
        <v>234.91725249999996</v>
      </c>
      <c r="O43" s="81">
        <v>249.02136400000001</v>
      </c>
      <c r="P43" s="81">
        <v>141.36530400000001</v>
      </c>
      <c r="Q43" s="81">
        <v>53.988119999999995</v>
      </c>
      <c r="R43" s="80">
        <v>2.887964129447937</v>
      </c>
    </row>
    <row r="44" spans="1:18" x14ac:dyDescent="0.2">
      <c r="A44" s="78" t="s">
        <v>224</v>
      </c>
      <c r="B44" s="79">
        <v>58.899999999999892</v>
      </c>
      <c r="C44" s="80">
        <v>6.9415070000000005</v>
      </c>
      <c r="D44" s="80">
        <v>28.063873600000001</v>
      </c>
      <c r="E44" s="80">
        <v>0.19485439999999996</v>
      </c>
      <c r="F44" s="80">
        <v>0.35215040000000003</v>
      </c>
      <c r="G44" s="80">
        <v>2.5839935999999999</v>
      </c>
      <c r="H44" s="80">
        <v>0.81263249999999998</v>
      </c>
      <c r="I44" s="80">
        <v>2.9449640000000006</v>
      </c>
      <c r="J44" s="80">
        <v>4.5591200000000005E-2</v>
      </c>
      <c r="K44" s="81">
        <v>68.670493899999997</v>
      </c>
      <c r="L44" s="81">
        <v>43.828104000000003</v>
      </c>
      <c r="M44" s="81">
        <v>47.188633599999996</v>
      </c>
      <c r="N44" s="81">
        <v>197.7399475</v>
      </c>
      <c r="O44" s="81">
        <v>238.46013399999998</v>
      </c>
      <c r="P44" s="81">
        <v>131.4249264</v>
      </c>
      <c r="Q44" s="81">
        <v>50.780859199999995</v>
      </c>
      <c r="R44" s="80">
        <v>2.447327733039856</v>
      </c>
    </row>
    <row r="45" spans="1:18" x14ac:dyDescent="0.2">
      <c r="A45" s="78" t="s">
        <v>224</v>
      </c>
      <c r="B45" s="79">
        <v>60.269999999999889</v>
      </c>
      <c r="C45" s="80">
        <v>7.0645697000000007</v>
      </c>
      <c r="D45" s="80">
        <v>28.439004300000001</v>
      </c>
      <c r="E45" s="80">
        <v>0.25275199999999998</v>
      </c>
      <c r="F45" s="80">
        <v>0.37284560000000005</v>
      </c>
      <c r="G45" s="80">
        <v>2.5786945000000001</v>
      </c>
      <c r="H45" s="80">
        <v>0.80980379999999996</v>
      </c>
      <c r="I45" s="80">
        <v>2.9827510000000004</v>
      </c>
      <c r="J45" s="80">
        <v>4.6808000000000009E-2</v>
      </c>
      <c r="K45" s="81">
        <v>70.264161300000012</v>
      </c>
      <c r="L45" s="81">
        <v>37.171551200000003</v>
      </c>
      <c r="M45" s="81">
        <v>49.084998400000003</v>
      </c>
      <c r="N45" s="81">
        <v>212.15115249999997</v>
      </c>
      <c r="O45" s="81">
        <v>248.024452</v>
      </c>
      <c r="P45" s="81">
        <v>134.99520480000001</v>
      </c>
      <c r="Q45" s="81">
        <v>51.6753584</v>
      </c>
      <c r="R45" s="80">
        <v>2.2016067504882813</v>
      </c>
    </row>
    <row r="46" spans="1:18" x14ac:dyDescent="0.2">
      <c r="A46" s="78" t="s">
        <v>224</v>
      </c>
      <c r="B46" s="79">
        <v>61.639999999999887</v>
      </c>
      <c r="C46" s="80">
        <v>6.3863399000000003</v>
      </c>
      <c r="D46" s="80">
        <v>27.054231000000001</v>
      </c>
      <c r="E46" s="80">
        <v>0.20085280000000003</v>
      </c>
      <c r="F46" s="80">
        <v>0.370952</v>
      </c>
      <c r="G46" s="80">
        <v>2.293609</v>
      </c>
      <c r="H46" s="80">
        <v>0.76528379999999996</v>
      </c>
      <c r="I46" s="80">
        <v>2.8098640000000001</v>
      </c>
      <c r="J46" s="80">
        <v>4.3464800000000005E-2</v>
      </c>
      <c r="K46" s="81">
        <v>54.485637500000003</v>
      </c>
      <c r="L46" s="81">
        <v>39.451598199999999</v>
      </c>
      <c r="M46" s="81">
        <v>46.429667199999997</v>
      </c>
      <c r="N46" s="81">
        <v>185.54162499999998</v>
      </c>
      <c r="O46" s="81">
        <v>227.22010599999999</v>
      </c>
      <c r="P46" s="81">
        <v>115.21306079999999</v>
      </c>
      <c r="Q46" s="81">
        <v>48.004283199999996</v>
      </c>
      <c r="R46" s="80">
        <v>2.1469449996948242</v>
      </c>
    </row>
    <row r="47" spans="1:18" x14ac:dyDescent="0.2">
      <c r="A47" s="78" t="s">
        <v>224</v>
      </c>
      <c r="B47" s="79">
        <v>63.009999999999884</v>
      </c>
      <c r="C47" s="80">
        <v>6.2905804999999999</v>
      </c>
      <c r="D47" s="80">
        <v>27.497148700000004</v>
      </c>
      <c r="E47" s="80">
        <v>0.25353439999999994</v>
      </c>
      <c r="F47" s="80">
        <v>0.34470079999999997</v>
      </c>
      <c r="G47" s="80">
        <v>2.2917318</v>
      </c>
      <c r="H47" s="80">
        <v>0.77531479999999997</v>
      </c>
      <c r="I47" s="80">
        <v>2.7396880000000001</v>
      </c>
      <c r="J47" s="80">
        <v>4.6888000000000006E-2</v>
      </c>
      <c r="K47" s="81">
        <v>61.401667400000001</v>
      </c>
      <c r="L47" s="81">
        <v>39.066655200000007</v>
      </c>
      <c r="M47" s="81">
        <v>48.168351999999999</v>
      </c>
      <c r="N47" s="81">
        <v>207.094705</v>
      </c>
      <c r="O47" s="81">
        <v>222.00644199999999</v>
      </c>
      <c r="P47" s="81">
        <v>115.64989919999999</v>
      </c>
      <c r="Q47" s="81">
        <v>48.693694399999998</v>
      </c>
      <c r="R47" s="80">
        <v>1.6325389742851257</v>
      </c>
    </row>
    <row r="48" spans="1:18" x14ac:dyDescent="0.2">
      <c r="A48" s="78" t="s">
        <v>224</v>
      </c>
      <c r="B48" s="79">
        <v>64.379999999999882</v>
      </c>
      <c r="C48" s="80">
        <v>6.3333161000000002</v>
      </c>
      <c r="D48" s="80">
        <v>29.970095200000003</v>
      </c>
      <c r="E48" s="80">
        <v>0.2261504</v>
      </c>
      <c r="F48" s="80">
        <v>0.3349008</v>
      </c>
      <c r="G48" s="80">
        <v>2.2939434000000003</v>
      </c>
      <c r="H48" s="80">
        <v>0.86540620000000001</v>
      </c>
      <c r="I48" s="80">
        <v>2.6126339999999999</v>
      </c>
      <c r="J48" s="80">
        <v>4.6372799999999999E-2</v>
      </c>
      <c r="K48" s="81">
        <v>54.290991100000006</v>
      </c>
      <c r="L48" s="81">
        <v>35.661390200000007</v>
      </c>
      <c r="M48" s="81">
        <v>53.659820799999991</v>
      </c>
      <c r="N48" s="81">
        <v>239.45728749999998</v>
      </c>
      <c r="O48" s="81">
        <v>220.44837999999999</v>
      </c>
      <c r="P48" s="81">
        <v>122.20155360000001</v>
      </c>
      <c r="Q48" s="81">
        <v>51.724263999999998</v>
      </c>
      <c r="R48" s="80">
        <v>3.4913080930709839</v>
      </c>
    </row>
    <row r="49" spans="1:18" x14ac:dyDescent="0.2">
      <c r="A49" s="78" t="s">
        <v>224</v>
      </c>
      <c r="B49" s="79">
        <v>65.749999999999886</v>
      </c>
      <c r="C49" s="80">
        <v>6.2700040999999995</v>
      </c>
      <c r="D49" s="80">
        <v>28.282838400000003</v>
      </c>
      <c r="E49" s="80">
        <v>0.29343679999999994</v>
      </c>
      <c r="F49" s="80">
        <v>0.32082720000000003</v>
      </c>
      <c r="G49" s="80">
        <v>2.2861077999999999</v>
      </c>
      <c r="H49" s="80">
        <v>0.82526189999999999</v>
      </c>
      <c r="I49" s="80">
        <v>2.5592069999999998</v>
      </c>
      <c r="J49" s="80">
        <v>4.52112E-2</v>
      </c>
      <c r="K49" s="81">
        <v>56.736236500000011</v>
      </c>
      <c r="L49" s="81">
        <v>34.0387074</v>
      </c>
      <c r="M49" s="81">
        <v>55.472089600000004</v>
      </c>
      <c r="N49" s="81">
        <v>233.869045</v>
      </c>
      <c r="O49" s="81">
        <v>211.933606</v>
      </c>
      <c r="P49" s="81">
        <v>124.14797279999999</v>
      </c>
      <c r="Q49" s="81">
        <v>50.580503999999991</v>
      </c>
      <c r="R49" s="80">
        <v>2.2484824657440186</v>
      </c>
    </row>
    <row r="50" spans="1:18" x14ac:dyDescent="0.2">
      <c r="A50" s="78" t="s">
        <v>224</v>
      </c>
      <c r="B50" s="79">
        <v>67.119999999999891</v>
      </c>
      <c r="C50" s="80">
        <v>6.3206537000000003</v>
      </c>
      <c r="D50" s="80">
        <v>30.579410800000005</v>
      </c>
      <c r="E50" s="80">
        <v>0.22941039999999999</v>
      </c>
      <c r="F50" s="80">
        <v>0.28571039999999998</v>
      </c>
      <c r="G50" s="80">
        <v>2.1958882000000002</v>
      </c>
      <c r="H50" s="80">
        <v>0.79606069999999995</v>
      </c>
      <c r="I50" s="80">
        <v>2.0927110000000004</v>
      </c>
      <c r="J50" s="80">
        <v>3.5984000000000002E-2</v>
      </c>
      <c r="K50" s="81">
        <v>32.952879500000002</v>
      </c>
      <c r="L50" s="81">
        <v>25.777238400000009</v>
      </c>
      <c r="M50" s="81">
        <v>44.213737600000002</v>
      </c>
      <c r="N50" s="81">
        <v>185.78774499999997</v>
      </c>
      <c r="O50" s="81">
        <v>204.449026</v>
      </c>
      <c r="P50" s="81">
        <v>120.85970399999999</v>
      </c>
      <c r="Q50" s="81">
        <v>48.980817599999995</v>
      </c>
      <c r="R50" s="80">
        <v>2.1708847284317017</v>
      </c>
    </row>
    <row r="51" spans="1:18" x14ac:dyDescent="0.2">
      <c r="A51" s="78" t="s">
        <v>224</v>
      </c>
      <c r="B51" s="79">
        <v>68.489999999999895</v>
      </c>
      <c r="C51" s="80">
        <v>6.0294184999999993</v>
      </c>
      <c r="D51" s="80">
        <v>29.434577900000001</v>
      </c>
      <c r="E51" s="80">
        <v>0.2140232</v>
      </c>
      <c r="F51" s="80">
        <v>0.28660479999999999</v>
      </c>
      <c r="G51" s="80">
        <v>2.1953961000000004</v>
      </c>
      <c r="H51" s="80">
        <v>0.77555489999999994</v>
      </c>
      <c r="I51" s="80">
        <v>2.2150509999999999</v>
      </c>
      <c r="J51" s="80">
        <v>3.8163200000000001E-2</v>
      </c>
      <c r="K51" s="81">
        <v>41.024622399999991</v>
      </c>
      <c r="L51" s="81">
        <v>35.803523000000006</v>
      </c>
      <c r="M51" s="81">
        <v>47.409385599999993</v>
      </c>
      <c r="N51" s="81">
        <v>191.92975749999997</v>
      </c>
      <c r="O51" s="81">
        <v>209.713774</v>
      </c>
      <c r="P51" s="81">
        <v>128.35046879999999</v>
      </c>
      <c r="Q51" s="81">
        <v>47.826014399999998</v>
      </c>
      <c r="R51" s="80">
        <v>1.145531952381134</v>
      </c>
    </row>
    <row r="52" spans="1:18" x14ac:dyDescent="0.2">
      <c r="A52" s="78" t="s">
        <v>224</v>
      </c>
      <c r="B52" s="79">
        <v>69.8599999999999</v>
      </c>
      <c r="C52" s="80">
        <v>6.7179365000000004</v>
      </c>
      <c r="D52" s="80">
        <v>29.822114900000003</v>
      </c>
      <c r="E52" s="80">
        <v>0.27531119999999998</v>
      </c>
      <c r="F52" s="80">
        <v>0.28306480000000001</v>
      </c>
      <c r="G52" s="80">
        <v>2.2323263999999998</v>
      </c>
      <c r="H52" s="80">
        <v>0.79145469999999996</v>
      </c>
      <c r="I52" s="80">
        <v>2.0987770000000001</v>
      </c>
      <c r="J52" s="80">
        <v>3.8602400000000002E-2</v>
      </c>
      <c r="K52" s="81">
        <v>44.01122809999999</v>
      </c>
      <c r="L52" s="81">
        <v>31.391484000000013</v>
      </c>
      <c r="M52" s="81">
        <v>48.923113599999994</v>
      </c>
      <c r="N52" s="81">
        <v>184.79886999999999</v>
      </c>
      <c r="O52" s="81">
        <v>212.39800600000001</v>
      </c>
      <c r="P52" s="81">
        <v>130.54848480000001</v>
      </c>
      <c r="Q52" s="81">
        <v>48.682651199999995</v>
      </c>
      <c r="R52" s="80">
        <v>1.5859014391899109</v>
      </c>
    </row>
    <row r="53" spans="1:18" x14ac:dyDescent="0.2">
      <c r="A53" s="78" t="s">
        <v>224</v>
      </c>
      <c r="B53" s="79">
        <v>71.229999999999905</v>
      </c>
      <c r="C53" s="80">
        <v>6.0583045999999996</v>
      </c>
      <c r="D53" s="80">
        <v>29.954875100000002</v>
      </c>
      <c r="E53" s="80">
        <v>0.20554719999999996</v>
      </c>
      <c r="F53" s="80">
        <v>0.27514</v>
      </c>
      <c r="G53" s="80">
        <v>2.1478410000000001</v>
      </c>
      <c r="H53" s="80">
        <v>0.76826020000000006</v>
      </c>
      <c r="I53" s="80">
        <v>1.9769340000000002</v>
      </c>
      <c r="J53" s="80">
        <v>3.7779199999999999E-2</v>
      </c>
      <c r="K53" s="81">
        <v>36.292281800000005</v>
      </c>
      <c r="L53" s="81">
        <v>37.343295000000005</v>
      </c>
      <c r="M53" s="81">
        <v>43.662908799999997</v>
      </c>
      <c r="N53" s="81">
        <v>172.20719499999998</v>
      </c>
      <c r="O53" s="81">
        <v>180.12220600000001</v>
      </c>
      <c r="P53" s="81">
        <v>122.2494768</v>
      </c>
      <c r="Q53" s="81">
        <v>46.726427199999996</v>
      </c>
      <c r="R53" s="80">
        <v>1.9462936520576477</v>
      </c>
    </row>
    <row r="54" spans="1:18" x14ac:dyDescent="0.2">
      <c r="A54" s="78" t="s">
        <v>224</v>
      </c>
      <c r="B54" s="79">
        <v>72.599999999999909</v>
      </c>
      <c r="C54" s="80">
        <v>7.0087760000000001</v>
      </c>
      <c r="D54" s="80">
        <v>29.994012500000004</v>
      </c>
      <c r="E54" s="80">
        <v>0.27126879999999998</v>
      </c>
      <c r="F54" s="80">
        <v>0.29581039999999997</v>
      </c>
      <c r="G54" s="80">
        <v>2.2028269999999996</v>
      </c>
      <c r="H54" s="80">
        <v>0.84339889999999995</v>
      </c>
      <c r="I54" s="80">
        <v>2.2874239999999997</v>
      </c>
      <c r="J54" s="80">
        <v>4.6746400000000007E-2</v>
      </c>
      <c r="K54" s="81">
        <v>44.960129300000013</v>
      </c>
      <c r="L54" s="81">
        <v>37.343295000000005</v>
      </c>
      <c r="M54" s="81">
        <v>53.573622399999991</v>
      </c>
      <c r="N54" s="81">
        <v>226.55576499999998</v>
      </c>
      <c r="O54" s="81">
        <v>199.51555000000002</v>
      </c>
      <c r="P54" s="81">
        <v>128.6969904</v>
      </c>
      <c r="Q54" s="81">
        <v>52.273268799999997</v>
      </c>
      <c r="R54" s="80">
        <v>3.0849502682685852</v>
      </c>
    </row>
    <row r="55" spans="1:18" x14ac:dyDescent="0.2">
      <c r="A55" s="78" t="s">
        <v>224</v>
      </c>
      <c r="B55" s="79">
        <v>73.969999999999914</v>
      </c>
      <c r="C55" s="80">
        <v>6.0310012999999998</v>
      </c>
      <c r="D55" s="80">
        <v>27.069834800000002</v>
      </c>
      <c r="E55" s="80">
        <v>0.21180639999999998</v>
      </c>
      <c r="F55" s="80">
        <v>0.30366799999999999</v>
      </c>
      <c r="G55" s="80">
        <v>2.1751136</v>
      </c>
      <c r="H55" s="80">
        <v>0.85860990000000004</v>
      </c>
      <c r="I55" s="80">
        <v>2.4297380000000004</v>
      </c>
      <c r="J55" s="80">
        <v>6.0700800000000006E-2</v>
      </c>
      <c r="K55" s="81">
        <v>51.127987100000006</v>
      </c>
      <c r="L55" s="81">
        <v>47.730833799999992</v>
      </c>
      <c r="M55" s="81">
        <v>57.955023999999995</v>
      </c>
      <c r="N55" s="81">
        <v>305.55808749999994</v>
      </c>
      <c r="O55" s="81">
        <v>180.34279600000002</v>
      </c>
      <c r="P55" s="81">
        <v>125.04008160000001</v>
      </c>
      <c r="Q55" s="81">
        <v>52.984766399999998</v>
      </c>
      <c r="R55" s="80">
        <v>4.3303918838500977</v>
      </c>
    </row>
    <row r="56" spans="1:18" x14ac:dyDescent="0.2">
      <c r="A56" s="78" t="s">
        <v>224</v>
      </c>
      <c r="B56" s="79">
        <v>75.339999999999918</v>
      </c>
      <c r="C56" s="80">
        <v>5.8541234000000006</v>
      </c>
      <c r="D56" s="80">
        <v>25.854145300000006</v>
      </c>
      <c r="E56" s="80">
        <v>0.26279279999999994</v>
      </c>
      <c r="F56" s="80">
        <v>0.3137008</v>
      </c>
      <c r="G56" s="80">
        <v>2.1552680999999998</v>
      </c>
      <c r="H56" s="80">
        <v>0.94711860000000003</v>
      </c>
      <c r="I56" s="80">
        <v>2.625877</v>
      </c>
      <c r="J56" s="80">
        <v>6.5495999999999999E-2</v>
      </c>
      <c r="K56" s="81">
        <v>54.996584300000002</v>
      </c>
      <c r="L56" s="81">
        <v>42.827252199999997</v>
      </c>
      <c r="M56" s="81">
        <v>66.301552000000001</v>
      </c>
      <c r="N56" s="81">
        <v>290.56454499999995</v>
      </c>
      <c r="O56" s="81">
        <v>181.50457</v>
      </c>
      <c r="P56" s="81">
        <v>120.31688159999999</v>
      </c>
      <c r="Q56" s="81">
        <v>55.229691199999991</v>
      </c>
      <c r="R56" s="80"/>
    </row>
    <row r="57" spans="1:18" x14ac:dyDescent="0.2">
      <c r="A57" s="78" t="s">
        <v>224</v>
      </c>
      <c r="B57" s="79">
        <v>76.709999999999923</v>
      </c>
      <c r="C57" s="80">
        <v>5.7730049000000001</v>
      </c>
      <c r="D57" s="80">
        <v>25.855168499999998</v>
      </c>
      <c r="E57" s="80">
        <v>0.2590112</v>
      </c>
      <c r="F57" s="80">
        <v>0.312392</v>
      </c>
      <c r="G57" s="80">
        <v>2.0999439</v>
      </c>
      <c r="H57" s="80">
        <v>1.0227032</v>
      </c>
      <c r="I57" s="80">
        <v>2.7792919999999999</v>
      </c>
      <c r="J57" s="80">
        <v>8.1812800000000005E-2</v>
      </c>
      <c r="K57" s="81">
        <v>60.288533300000005</v>
      </c>
      <c r="L57" s="81">
        <v>52.930525400000001</v>
      </c>
      <c r="M57" s="81">
        <v>66.576966400000003</v>
      </c>
      <c r="N57" s="81">
        <v>289.9866025</v>
      </c>
      <c r="O57" s="81">
        <v>188.07737800000001</v>
      </c>
      <c r="P57" s="81">
        <v>122.36283359999999</v>
      </c>
      <c r="Q57" s="81">
        <v>55.081396799999993</v>
      </c>
      <c r="R57" s="80">
        <v>7.5868048667907715</v>
      </c>
    </row>
    <row r="58" spans="1:18" x14ac:dyDescent="0.2">
      <c r="A58" s="78" t="s">
        <v>224</v>
      </c>
      <c r="B58" s="79">
        <v>78.079999999999927</v>
      </c>
      <c r="C58" s="80">
        <v>6.0013238000000007</v>
      </c>
      <c r="D58" s="80">
        <v>28.426214299999998</v>
      </c>
      <c r="E58" s="80">
        <v>0.2313664</v>
      </c>
      <c r="F58" s="80">
        <v>0.30798400000000004</v>
      </c>
      <c r="G58" s="80">
        <v>2.1647966000000003</v>
      </c>
      <c r="H58" s="80">
        <v>0.87843809999999989</v>
      </c>
      <c r="I58" s="80">
        <v>2.3431809999999995</v>
      </c>
      <c r="J58" s="80">
        <v>5.4431200000000006E-2</v>
      </c>
      <c r="K58" s="81">
        <v>49.534319700000005</v>
      </c>
      <c r="L58" s="81">
        <v>40.138573399999991</v>
      </c>
      <c r="M58" s="81">
        <v>56.0334304</v>
      </c>
      <c r="N58" s="81">
        <v>214.16625999999997</v>
      </c>
      <c r="O58" s="81">
        <v>201.14172400000001</v>
      </c>
      <c r="P58" s="81">
        <v>128.5218864</v>
      </c>
      <c r="Q58" s="81">
        <v>52.778100799999997</v>
      </c>
      <c r="R58" s="80">
        <v>4.6054134368896484</v>
      </c>
    </row>
    <row r="59" spans="1:18" x14ac:dyDescent="0.2">
      <c r="A59" s="78" t="s">
        <v>224</v>
      </c>
      <c r="B59" s="79">
        <v>79.449999999999932</v>
      </c>
      <c r="C59" s="80">
        <v>5.9554226000000003</v>
      </c>
      <c r="D59" s="80">
        <v>29.939782900000004</v>
      </c>
      <c r="E59" s="80">
        <v>0.222108</v>
      </c>
      <c r="F59" s="80">
        <v>0.27645200000000003</v>
      </c>
      <c r="G59" s="80">
        <v>2.1155732999999999</v>
      </c>
      <c r="H59" s="80">
        <v>0.81678069999999992</v>
      </c>
      <c r="I59" s="80">
        <v>1.9682789999999997</v>
      </c>
      <c r="J59" s="80">
        <v>3.9512800000000001E-2</v>
      </c>
      <c r="K59" s="81">
        <v>39.254556700000002</v>
      </c>
      <c r="L59" s="81">
        <v>31.267117800000001</v>
      </c>
      <c r="M59" s="81">
        <v>47.030953599999997</v>
      </c>
      <c r="N59" s="81">
        <v>172.26872499999999</v>
      </c>
      <c r="O59" s="81">
        <v>170.22971200000001</v>
      </c>
      <c r="P59" s="81">
        <v>106.3592496</v>
      </c>
      <c r="Q59" s="81">
        <v>44.541451199999997</v>
      </c>
      <c r="R59" s="80">
        <v>1.311342179775238</v>
      </c>
    </row>
    <row r="60" spans="1:18" x14ac:dyDescent="0.2">
      <c r="A60" s="78" t="s">
        <v>224</v>
      </c>
      <c r="B60" s="79">
        <v>80.819999999999936</v>
      </c>
      <c r="C60" s="80">
        <v>6.482495000000001</v>
      </c>
      <c r="D60" s="80">
        <v>29.875065499999998</v>
      </c>
      <c r="E60" s="80">
        <v>0.23306160000000001</v>
      </c>
      <c r="F60" s="80">
        <v>0.284916</v>
      </c>
      <c r="G60" s="80">
        <v>2.2612652999999998</v>
      </c>
      <c r="H60" s="80">
        <v>0.77500049999999998</v>
      </c>
      <c r="I60" s="80">
        <v>2.0542720000000001</v>
      </c>
      <c r="J60" s="80">
        <v>3.8114400000000007E-2</v>
      </c>
      <c r="K60" s="81">
        <v>38.920008199999991</v>
      </c>
      <c r="L60" s="81">
        <v>26.209559000000006</v>
      </c>
      <c r="M60" s="81">
        <v>42.847177599999995</v>
      </c>
      <c r="N60" s="81">
        <v>160.10556249999996</v>
      </c>
      <c r="O60" s="81">
        <v>198.63551200000001</v>
      </c>
      <c r="P60" s="81">
        <v>125.81053919999999</v>
      </c>
      <c r="Q60" s="81">
        <v>48.427080000000004</v>
      </c>
      <c r="R60" s="80">
        <v>0.84444257616996765</v>
      </c>
    </row>
    <row r="61" spans="1:18" x14ac:dyDescent="0.2">
      <c r="A61" s="78" t="s">
        <v>224</v>
      </c>
      <c r="B61" s="79">
        <v>82.189999999999941</v>
      </c>
      <c r="C61" s="80">
        <v>6.8801735000000006</v>
      </c>
      <c r="D61" s="80">
        <v>30.898904999999999</v>
      </c>
      <c r="E61" s="80">
        <v>0.24949199999999996</v>
      </c>
      <c r="F61" s="80">
        <v>0.30548000000000003</v>
      </c>
      <c r="G61" s="80">
        <v>2.1833197000000002</v>
      </c>
      <c r="H61" s="80">
        <v>0.82653310000000002</v>
      </c>
      <c r="I61" s="80">
        <v>2.1576310000000003</v>
      </c>
      <c r="J61" s="80">
        <v>4.21792E-2</v>
      </c>
      <c r="K61" s="81">
        <v>45.495406899999999</v>
      </c>
      <c r="L61" s="81">
        <v>31.592838800000003</v>
      </c>
      <c r="M61" s="81">
        <v>47.972828800000002</v>
      </c>
      <c r="N61" s="81">
        <v>187.86877749999999</v>
      </c>
      <c r="O61" s="81">
        <v>231.99955600000004</v>
      </c>
      <c r="P61" s="81">
        <v>124.5673008</v>
      </c>
      <c r="Q61" s="81">
        <v>49.398881599999996</v>
      </c>
      <c r="R61" s="80">
        <v>1.0007411241531372</v>
      </c>
    </row>
    <row r="62" spans="1:18" x14ac:dyDescent="0.2">
      <c r="A62" s="78" t="s">
        <v>224</v>
      </c>
      <c r="B62" s="79">
        <v>83.559999999999945</v>
      </c>
      <c r="C62" s="80">
        <v>6.7650247999999999</v>
      </c>
      <c r="D62" s="80">
        <v>28.959685200000003</v>
      </c>
      <c r="E62" s="80">
        <v>0.27831039999999996</v>
      </c>
      <c r="F62" s="80">
        <v>0.33559600000000001</v>
      </c>
      <c r="G62" s="80">
        <v>2.2723176</v>
      </c>
      <c r="H62" s="80">
        <v>0.82830479999999995</v>
      </c>
      <c r="I62" s="80">
        <v>2.3310219999999999</v>
      </c>
      <c r="J62" s="80">
        <v>5.0274400000000004E-2</v>
      </c>
      <c r="K62" s="81">
        <v>46.2983233</v>
      </c>
      <c r="L62" s="81">
        <v>37.372906000000008</v>
      </c>
      <c r="M62" s="81">
        <v>55.076838399999986</v>
      </c>
      <c r="N62" s="81">
        <v>207.58914249999998</v>
      </c>
      <c r="O62" s="81">
        <v>198.736906</v>
      </c>
      <c r="P62" s="81">
        <v>117.2018736</v>
      </c>
      <c r="Q62" s="81">
        <v>50.339131199999997</v>
      </c>
      <c r="R62" s="80">
        <v>1.4848680198192596</v>
      </c>
    </row>
    <row r="63" spans="1:18" x14ac:dyDescent="0.2">
      <c r="A63" s="78" t="s">
        <v>224</v>
      </c>
      <c r="B63" s="79">
        <v>84.92999999999995</v>
      </c>
      <c r="C63" s="80">
        <v>6.5517424999999996</v>
      </c>
      <c r="D63" s="80">
        <v>29.8346491</v>
      </c>
      <c r="E63" s="80">
        <v>0.18350959999999997</v>
      </c>
      <c r="F63" s="80">
        <v>0.29805599999999999</v>
      </c>
      <c r="G63" s="80">
        <v>2.2542903999999999</v>
      </c>
      <c r="H63" s="80">
        <v>0.79224849999999991</v>
      </c>
      <c r="I63" s="80">
        <v>2.2314619999999996</v>
      </c>
      <c r="J63" s="80">
        <v>4.3334400000000002E-2</v>
      </c>
      <c r="K63" s="81">
        <v>42.41147800000001</v>
      </c>
      <c r="L63" s="81">
        <v>32.75951220000001</v>
      </c>
      <c r="M63" s="81">
        <v>46.612575999999997</v>
      </c>
      <c r="N63" s="81">
        <v>174.83100999999999</v>
      </c>
      <c r="O63" s="81">
        <v>226.76576800000004</v>
      </c>
      <c r="P63" s="81">
        <v>128.550456</v>
      </c>
      <c r="Q63" s="81">
        <v>49.089671999999993</v>
      </c>
      <c r="R63" s="80">
        <v>1.0800825357437134</v>
      </c>
    </row>
    <row r="64" spans="1:18" x14ac:dyDescent="0.2">
      <c r="A64" s="78" t="s">
        <v>224</v>
      </c>
      <c r="B64" s="79">
        <v>86.299999999999955</v>
      </c>
      <c r="C64" s="80">
        <v>6.1576253000000003</v>
      </c>
      <c r="D64" s="80">
        <v>28.860562700000003</v>
      </c>
      <c r="E64" s="80">
        <v>0.19941839999999997</v>
      </c>
      <c r="F64" s="80">
        <v>0.33125599999999999</v>
      </c>
      <c r="G64" s="80">
        <v>2.1642000000000001</v>
      </c>
      <c r="H64" s="80">
        <v>0.78398849999999998</v>
      </c>
      <c r="I64" s="80">
        <v>2.5007619999999999</v>
      </c>
      <c r="J64" s="80">
        <v>5.2152800000000006E-2</v>
      </c>
      <c r="K64" s="81">
        <v>53.17785700000001</v>
      </c>
      <c r="L64" s="81">
        <v>38.450746400000007</v>
      </c>
      <c r="M64" s="81">
        <v>43.761721600000001</v>
      </c>
      <c r="N64" s="81">
        <v>183.20568249999999</v>
      </c>
      <c r="O64" s="81">
        <v>251.14367199999998</v>
      </c>
      <c r="P64" s="81">
        <v>122.7932208</v>
      </c>
      <c r="Q64" s="81">
        <v>49.373639999999995</v>
      </c>
      <c r="R64" s="80">
        <v>2.0211790800094604</v>
      </c>
    </row>
    <row r="65" spans="1:18" x14ac:dyDescent="0.2">
      <c r="A65" s="78" t="s">
        <v>224</v>
      </c>
      <c r="B65" s="79">
        <v>87.669999999999959</v>
      </c>
      <c r="C65" s="80">
        <v>7.2541099999999998</v>
      </c>
      <c r="D65" s="80">
        <v>31.198318900000004</v>
      </c>
      <c r="E65" s="80">
        <v>0.24075519999999997</v>
      </c>
      <c r="F65" s="80">
        <v>0.35987040000000003</v>
      </c>
      <c r="G65" s="80">
        <v>2.2628879</v>
      </c>
      <c r="H65" s="80">
        <v>0.79747119999999994</v>
      </c>
      <c r="I65" s="80">
        <v>2.7208059999999996</v>
      </c>
      <c r="J65" s="80">
        <v>5.3714400000000002E-2</v>
      </c>
      <c r="K65" s="81">
        <v>62.186335699999994</v>
      </c>
      <c r="L65" s="81">
        <v>35.199458600000007</v>
      </c>
      <c r="M65" s="81">
        <v>46.187891199999996</v>
      </c>
      <c r="N65" s="81">
        <v>183.59683749999996</v>
      </c>
      <c r="O65" s="81">
        <v>268.46966200000003</v>
      </c>
      <c r="P65" s="81">
        <v>122.55268319999999</v>
      </c>
      <c r="Q65" s="81">
        <v>48.775729599999998</v>
      </c>
      <c r="R65" s="80">
        <v>1.650884747505188</v>
      </c>
    </row>
    <row r="66" spans="1:18" x14ac:dyDescent="0.2">
      <c r="A66" s="78" t="s">
        <v>224</v>
      </c>
      <c r="B66" s="79">
        <v>89.039999999999964</v>
      </c>
      <c r="C66" s="80">
        <v>6.5145467000000004</v>
      </c>
      <c r="D66" s="80">
        <v>28.907246200000003</v>
      </c>
      <c r="E66" s="80">
        <v>0.23306160000000001</v>
      </c>
      <c r="F66" s="80">
        <v>0.35458960000000006</v>
      </c>
      <c r="G66" s="80">
        <v>2.1436191999999998</v>
      </c>
      <c r="H66" s="80">
        <v>0.79859189999999991</v>
      </c>
      <c r="I66" s="80">
        <v>2.6181000000000001</v>
      </c>
      <c r="J66" s="80">
        <v>5.42184E-2</v>
      </c>
      <c r="K66" s="81">
        <v>61.724050500000011</v>
      </c>
      <c r="L66" s="81">
        <v>42.4008538</v>
      </c>
      <c r="M66" s="81">
        <v>48.910499200000004</v>
      </c>
      <c r="N66" s="81">
        <v>182.55302499999999</v>
      </c>
      <c r="O66" s="81">
        <v>249.83174200000002</v>
      </c>
      <c r="P66" s="81">
        <v>116.84337119999998</v>
      </c>
      <c r="Q66" s="81">
        <v>48.499649599999998</v>
      </c>
      <c r="R66" s="80">
        <v>1.6941276391347249</v>
      </c>
    </row>
    <row r="67" spans="1:18" x14ac:dyDescent="0.2">
      <c r="A67" s="78" t="s">
        <v>224</v>
      </c>
      <c r="B67" s="79">
        <v>90.409999999999968</v>
      </c>
      <c r="C67" s="80">
        <v>6.5505553999999995</v>
      </c>
      <c r="D67" s="80">
        <v>30.190722700000002</v>
      </c>
      <c r="E67" s="80">
        <v>0.23853839999999996</v>
      </c>
      <c r="F67" s="80">
        <v>0.27325520000000003</v>
      </c>
      <c r="G67" s="80">
        <v>2.2820019</v>
      </c>
      <c r="H67" s="80">
        <v>0.78482079999999999</v>
      </c>
      <c r="I67" s="80">
        <v>2.0839419999999995</v>
      </c>
      <c r="J67" s="80">
        <v>4.2183200000000004E-2</v>
      </c>
      <c r="K67" s="81">
        <v>37.952858900000003</v>
      </c>
      <c r="L67" s="81">
        <v>29.685890400000012</v>
      </c>
      <c r="M67" s="81">
        <v>43.158332799999997</v>
      </c>
      <c r="N67" s="81">
        <v>172.233565</v>
      </c>
      <c r="O67" s="81">
        <v>167.920096</v>
      </c>
      <c r="P67" s="81">
        <v>120.97306080000001</v>
      </c>
      <c r="Q67" s="81">
        <v>45.710452799999999</v>
      </c>
      <c r="R67" s="80">
        <v>1.8641990423202515</v>
      </c>
    </row>
    <row r="68" spans="1:18" x14ac:dyDescent="0.2">
      <c r="A68" s="78" t="s">
        <v>224</v>
      </c>
      <c r="B68" s="79">
        <v>91.779999999999973</v>
      </c>
      <c r="C68" s="80">
        <v>6.6209899999999999</v>
      </c>
      <c r="D68" s="80">
        <v>31.578565600000005</v>
      </c>
      <c r="E68" s="80">
        <v>0.2461016</v>
      </c>
      <c r="F68" s="80">
        <v>0.29834879999999997</v>
      </c>
      <c r="G68" s="80">
        <v>2.2525917999999998</v>
      </c>
      <c r="H68" s="80">
        <v>0.78325</v>
      </c>
      <c r="I68" s="80">
        <v>2.2329330000000001</v>
      </c>
      <c r="J68" s="80">
        <v>4.2700000000000002E-2</v>
      </c>
      <c r="K68" s="81">
        <v>45.276429700000001</v>
      </c>
      <c r="L68" s="81">
        <v>35.086936799999997</v>
      </c>
      <c r="M68" s="81">
        <v>47.415692799999995</v>
      </c>
      <c r="N68" s="81">
        <v>189.13453749999999</v>
      </c>
      <c r="O68" s="81">
        <v>181.47051400000001</v>
      </c>
      <c r="P68" s="81">
        <v>125.05206240000001</v>
      </c>
      <c r="Q68" s="81">
        <v>49.7159792</v>
      </c>
      <c r="R68" s="80">
        <v>0.53588654100894928</v>
      </c>
    </row>
    <row r="69" spans="1:18" x14ac:dyDescent="0.2">
      <c r="A69" s="78" t="s">
        <v>224</v>
      </c>
      <c r="B69" s="79">
        <v>93.149999999999977</v>
      </c>
      <c r="C69" s="80">
        <v>6.5406629000000001</v>
      </c>
      <c r="D69" s="80">
        <v>29.531654000000003</v>
      </c>
      <c r="E69" s="80">
        <v>0.27387679999999992</v>
      </c>
      <c r="F69" s="80">
        <v>0.30787199999999998</v>
      </c>
      <c r="G69" s="80">
        <v>2.2941866000000002</v>
      </c>
      <c r="H69" s="80">
        <v>0.83283379999999996</v>
      </c>
      <c r="I69" s="80">
        <v>2.3937169999999997</v>
      </c>
      <c r="J69" s="80">
        <v>4.8816800000000007E-2</v>
      </c>
      <c r="K69" s="81">
        <v>53.816540500000009</v>
      </c>
      <c r="L69" s="81">
        <v>37.4498946</v>
      </c>
      <c r="M69" s="81">
        <v>46.526377599999996</v>
      </c>
      <c r="N69" s="81">
        <v>215.80999</v>
      </c>
      <c r="O69" s="81">
        <v>198.98613399999999</v>
      </c>
      <c r="P69" s="81">
        <v>131.2359984</v>
      </c>
      <c r="Q69" s="81">
        <v>50.676737599999996</v>
      </c>
      <c r="R69" s="80">
        <v>1.1352819800376892</v>
      </c>
    </row>
    <row r="70" spans="1:18" x14ac:dyDescent="0.2">
      <c r="A70" s="78" t="s">
        <v>224</v>
      </c>
      <c r="B70" s="79">
        <v>94.519999999999982</v>
      </c>
      <c r="C70" s="80">
        <v>6.4884304999999998</v>
      </c>
      <c r="D70" s="80">
        <v>30.4355233</v>
      </c>
      <c r="E70" s="80">
        <v>0.24271119999999999</v>
      </c>
      <c r="F70" s="80">
        <v>0.30730880000000005</v>
      </c>
      <c r="G70" s="80">
        <v>2.1867416</v>
      </c>
      <c r="H70" s="80">
        <v>0.8178726999999999</v>
      </c>
      <c r="I70" s="80">
        <v>2.2510820000000002</v>
      </c>
      <c r="J70" s="80">
        <v>4.3662400000000004E-2</v>
      </c>
      <c r="K70" s="81">
        <v>50.15475510000001</v>
      </c>
      <c r="L70" s="81">
        <v>31.971859599999995</v>
      </c>
      <c r="M70" s="81">
        <v>45.128281599999994</v>
      </c>
      <c r="N70" s="81">
        <v>182.87166249999999</v>
      </c>
      <c r="O70" s="81">
        <v>195.37310200000002</v>
      </c>
      <c r="P70" s="81">
        <v>119.9445552</v>
      </c>
      <c r="Q70" s="81">
        <v>47.185508799999994</v>
      </c>
      <c r="R70" s="80">
        <v>1.7200087904930115</v>
      </c>
    </row>
    <row r="71" spans="1:18" x14ac:dyDescent="0.2">
      <c r="A71" s="78" t="s">
        <v>224</v>
      </c>
      <c r="B71" s="79">
        <v>95.376000000000204</v>
      </c>
      <c r="C71" s="80">
        <v>7.1361914000000004</v>
      </c>
      <c r="D71" s="80">
        <v>31.049571200000003</v>
      </c>
      <c r="E71" s="80">
        <v>0.21532719999999997</v>
      </c>
      <c r="F71" s="80">
        <v>0.37049840000000001</v>
      </c>
      <c r="G71" s="80">
        <v>2.3603521999999999</v>
      </c>
      <c r="H71" s="80">
        <v>0.82000910000000005</v>
      </c>
      <c r="I71" s="80">
        <v>2.7683619999999998</v>
      </c>
      <c r="J71" s="80">
        <v>5.1774400000000005E-2</v>
      </c>
      <c r="K71" s="81">
        <v>63.0987407</v>
      </c>
      <c r="L71" s="81">
        <v>45.326420599999999</v>
      </c>
      <c r="M71" s="81">
        <v>46.656726399999997</v>
      </c>
      <c r="N71" s="81">
        <v>401.46138249999996</v>
      </c>
      <c r="O71" s="81">
        <v>231.97788400000002</v>
      </c>
      <c r="P71" s="81">
        <v>121.26889439999999</v>
      </c>
      <c r="Q71" s="81">
        <v>48.299294399999994</v>
      </c>
      <c r="R71" s="80">
        <v>3.6295875310897827</v>
      </c>
    </row>
    <row r="72" spans="1:18" x14ac:dyDescent="0.2">
      <c r="A72" s="78" t="s">
        <v>224</v>
      </c>
      <c r="B72" s="79">
        <v>95.889999999999986</v>
      </c>
      <c r="C72" s="80">
        <v>6.5568866000000003</v>
      </c>
      <c r="D72" s="80">
        <v>26.5404567</v>
      </c>
      <c r="E72" s="80">
        <v>0.26800879999999994</v>
      </c>
      <c r="F72" s="80">
        <v>0.39773760000000002</v>
      </c>
      <c r="G72" s="80">
        <v>2.3153639999999998</v>
      </c>
      <c r="H72" s="80">
        <v>0.89043329999999998</v>
      </c>
      <c r="I72" s="80">
        <v>3.3406530000000005</v>
      </c>
      <c r="J72" s="80">
        <v>7.5789599999999999E-2</v>
      </c>
      <c r="K72" s="81">
        <v>76.371192100000002</v>
      </c>
      <c r="L72" s="81">
        <v>46.872114799999999</v>
      </c>
      <c r="M72" s="81">
        <v>60.736499199999997</v>
      </c>
      <c r="N72" s="81">
        <v>254.8178125</v>
      </c>
      <c r="O72" s="81">
        <v>239.45162800000003</v>
      </c>
      <c r="P72" s="81">
        <v>124.59034080000001</v>
      </c>
      <c r="Q72" s="81">
        <v>52.973723199999995</v>
      </c>
      <c r="R72" s="80">
        <v>2.8100753426551819</v>
      </c>
    </row>
    <row r="73" spans="1:18" x14ac:dyDescent="0.2">
      <c r="A73" s="78" t="s">
        <v>224</v>
      </c>
      <c r="B73" s="79">
        <v>97.259999999999991</v>
      </c>
      <c r="C73" s="80">
        <v>6.4437163999999996</v>
      </c>
      <c r="D73" s="80">
        <v>26.3548738</v>
      </c>
      <c r="E73" s="80">
        <v>0.35889759999999993</v>
      </c>
      <c r="F73" s="80">
        <v>0.41115360000000001</v>
      </c>
      <c r="G73" s="80">
        <v>2.4005638</v>
      </c>
      <c r="H73" s="80">
        <v>0.87370749999999997</v>
      </c>
      <c r="I73" s="80">
        <v>3.581105</v>
      </c>
      <c r="J73" s="80">
        <v>8.5265599999999997E-2</v>
      </c>
      <c r="K73" s="81">
        <v>83.749507199999982</v>
      </c>
      <c r="L73" s="81">
        <v>46.534549399999996</v>
      </c>
      <c r="M73" s="81">
        <v>57.278051199999993</v>
      </c>
      <c r="N73" s="81">
        <v>257.43943000000002</v>
      </c>
      <c r="O73" s="81">
        <v>228.23869000000002</v>
      </c>
      <c r="P73" s="81">
        <v>120.11505120000001</v>
      </c>
      <c r="Q73" s="81">
        <v>52.451537599999995</v>
      </c>
      <c r="R73" s="80">
        <v>5.0507490634918213</v>
      </c>
    </row>
    <row r="74" spans="1:18" x14ac:dyDescent="0.2">
      <c r="A74" s="78" t="s">
        <v>224</v>
      </c>
      <c r="B74" s="79">
        <v>98.63</v>
      </c>
      <c r="C74" s="80">
        <v>6.9264704000000004</v>
      </c>
      <c r="D74" s="80">
        <v>26.5596417</v>
      </c>
      <c r="E74" s="80">
        <v>0.37545839999999997</v>
      </c>
      <c r="F74" s="80">
        <v>0.41079920000000003</v>
      </c>
      <c r="G74" s="80">
        <v>2.4366143999999998</v>
      </c>
      <c r="H74" s="80">
        <v>0.82804230000000001</v>
      </c>
      <c r="I74" s="80">
        <v>3.5813590000000008</v>
      </c>
      <c r="J74" s="80">
        <v>9.0024800000000002E-2</v>
      </c>
      <c r="K74" s="81">
        <v>86.675285900000006</v>
      </c>
      <c r="L74" s="81">
        <v>60.327353200000012</v>
      </c>
      <c r="M74" s="81">
        <v>54.774092799999991</v>
      </c>
      <c r="N74" s="81">
        <v>255.29247249999997</v>
      </c>
      <c r="O74" s="81">
        <v>234.24493000000001</v>
      </c>
      <c r="P74" s="81">
        <v>125.57092320000001</v>
      </c>
      <c r="Q74" s="81">
        <v>52.803342399999998</v>
      </c>
      <c r="R74" s="80">
        <v>3.7433730363845825</v>
      </c>
    </row>
    <row r="75" spans="1:18" x14ac:dyDescent="0.2">
      <c r="A75" s="78" t="s">
        <v>224</v>
      </c>
      <c r="B75" s="79">
        <v>100</v>
      </c>
      <c r="C75" s="80">
        <v>6.5283962000000004</v>
      </c>
      <c r="D75" s="80">
        <v>26.6906113</v>
      </c>
      <c r="E75" s="80">
        <v>0.21871759999999998</v>
      </c>
      <c r="F75" s="80">
        <v>0.4085744</v>
      </c>
      <c r="G75" s="80">
        <v>2.3255195</v>
      </c>
      <c r="H75" s="80">
        <v>0.80531259999999993</v>
      </c>
      <c r="I75" s="80">
        <v>3.4314280000000004</v>
      </c>
      <c r="J75" s="80">
        <v>5.8081600000000004E-2</v>
      </c>
      <c r="K75" s="81">
        <v>82.052433899999983</v>
      </c>
      <c r="L75" s="81">
        <v>48.423731199999999</v>
      </c>
      <c r="M75" s="81">
        <v>50.895164800000003</v>
      </c>
      <c r="N75" s="81">
        <v>217.28011749999999</v>
      </c>
      <c r="O75" s="81">
        <v>260.20489000000003</v>
      </c>
      <c r="P75" s="81">
        <v>130.3236144</v>
      </c>
      <c r="Q75" s="81">
        <v>50.235009599999998</v>
      </c>
      <c r="R75" s="80">
        <v>3.9952250719070435</v>
      </c>
    </row>
    <row r="76" spans="1:18" x14ac:dyDescent="0.2">
      <c r="A76" s="78" t="s">
        <v>224</v>
      </c>
      <c r="B76" s="79">
        <v>101.14600000000019</v>
      </c>
      <c r="C76" s="80">
        <v>6.4472776999999999</v>
      </c>
      <c r="D76" s="80">
        <v>30.723042499999998</v>
      </c>
      <c r="E76" s="80">
        <v>0.20945919999999998</v>
      </c>
      <c r="F76" s="80">
        <v>0.33750639999999998</v>
      </c>
      <c r="G76" s="80">
        <v>2.2059012</v>
      </c>
      <c r="H76" s="80">
        <v>0.84536169999999999</v>
      </c>
      <c r="I76" s="80">
        <v>2.5443549999999995</v>
      </c>
      <c r="J76" s="80">
        <v>5.6977599999999996E-2</v>
      </c>
      <c r="K76" s="81">
        <v>54.765441700000004</v>
      </c>
      <c r="L76" s="81">
        <v>30.698586600000006</v>
      </c>
      <c r="M76" s="81">
        <v>47.451433599999994</v>
      </c>
      <c r="N76" s="81">
        <v>203.30181999999996</v>
      </c>
      <c r="O76" s="81">
        <v>205.75244200000003</v>
      </c>
      <c r="P76" s="81">
        <v>103.8359088</v>
      </c>
      <c r="Q76" s="81">
        <v>46.147447999999997</v>
      </c>
      <c r="R76" s="80">
        <v>3.9025605916976929</v>
      </c>
    </row>
    <row r="77" spans="1:18" x14ac:dyDescent="0.2">
      <c r="A77" s="78" t="s">
        <v>224</v>
      </c>
      <c r="B77" s="79">
        <v>102.30000000000018</v>
      </c>
      <c r="C77" s="80">
        <v>6.1323005000000004</v>
      </c>
      <c r="D77" s="80">
        <v>29.318828400000001</v>
      </c>
      <c r="E77" s="80">
        <v>0.17307759999999997</v>
      </c>
      <c r="F77" s="80">
        <v>0.35955520000000002</v>
      </c>
      <c r="G77" s="80">
        <v>2.0634410999999999</v>
      </c>
      <c r="H77" s="80">
        <v>0.78008180000000005</v>
      </c>
      <c r="I77" s="80">
        <v>2.4754439999999995</v>
      </c>
      <c r="J77" s="80">
        <v>4.8572000000000004E-2</v>
      </c>
      <c r="K77" s="81">
        <v>45.349422100000005</v>
      </c>
      <c r="L77" s="81">
        <v>24.675709200000007</v>
      </c>
      <c r="M77" s="81">
        <v>41.381804799999998</v>
      </c>
      <c r="N77" s="81">
        <v>158.83320999999998</v>
      </c>
      <c r="O77" s="81">
        <v>161.40920800000001</v>
      </c>
      <c r="P77" s="81">
        <v>84.508113600000001</v>
      </c>
      <c r="Q77" s="81">
        <v>39.007230399999997</v>
      </c>
      <c r="R77" s="80">
        <v>2.996528148651123</v>
      </c>
    </row>
    <row r="78" spans="1:18" x14ac:dyDescent="0.2">
      <c r="A78" s="78" t="s">
        <v>224</v>
      </c>
      <c r="B78" s="79">
        <v>103.45400000000018</v>
      </c>
      <c r="C78" s="80">
        <v>6.5101940000000011</v>
      </c>
      <c r="D78" s="80">
        <v>30.575957500000001</v>
      </c>
      <c r="E78" s="80">
        <v>0.22941039999999999</v>
      </c>
      <c r="F78" s="80">
        <v>0.35278560000000003</v>
      </c>
      <c r="G78" s="80">
        <v>2.2004443999999999</v>
      </c>
      <c r="H78" s="80">
        <v>0.83050979999999996</v>
      </c>
      <c r="I78" s="80">
        <v>2.6304030000000003</v>
      </c>
      <c r="J78" s="80">
        <v>5.7212000000000006E-2</v>
      </c>
      <c r="K78" s="81">
        <v>58.15350560000001</v>
      </c>
      <c r="L78" s="81">
        <v>38.8356894</v>
      </c>
      <c r="M78" s="81">
        <v>49.03243839999999</v>
      </c>
      <c r="N78" s="81">
        <v>225.22627749999998</v>
      </c>
      <c r="O78" s="81">
        <v>200.81354800000003</v>
      </c>
      <c r="P78" s="81">
        <v>105.82287840000001</v>
      </c>
      <c r="Q78" s="81">
        <v>47.400062399999996</v>
      </c>
      <c r="R78" s="80">
        <v>1.3272698521614075</v>
      </c>
    </row>
    <row r="79" spans="1:18" x14ac:dyDescent="0.2">
      <c r="A79" s="78" t="s">
        <v>224</v>
      </c>
      <c r="B79" s="79">
        <v>104.60800000000017</v>
      </c>
      <c r="C79" s="80">
        <v>5.9023988000000003</v>
      </c>
      <c r="D79" s="80">
        <v>31.090243400000006</v>
      </c>
      <c r="E79" s="80">
        <v>0.23358320000000002</v>
      </c>
      <c r="F79" s="80">
        <v>0.30001840000000002</v>
      </c>
      <c r="G79" s="80">
        <v>2.1324833000000001</v>
      </c>
      <c r="H79" s="80">
        <v>0.80576479999999995</v>
      </c>
      <c r="I79" s="80">
        <v>2.1605340000000002</v>
      </c>
      <c r="J79" s="80">
        <v>4.5188800000000008E-2</v>
      </c>
      <c r="K79" s="81">
        <v>36.8579729</v>
      </c>
      <c r="L79" s="81">
        <v>32.0251594</v>
      </c>
      <c r="M79" s="81">
        <v>43.517843200000002</v>
      </c>
      <c r="N79" s="81">
        <v>152.29344999999998</v>
      </c>
      <c r="O79" s="81">
        <v>138.5437</v>
      </c>
      <c r="P79" s="81">
        <v>82.533124799999996</v>
      </c>
      <c r="Q79" s="81">
        <v>38.234206399999998</v>
      </c>
      <c r="R79" s="80">
        <v>1.1996349493662517</v>
      </c>
    </row>
    <row r="80" spans="1:18" x14ac:dyDescent="0.2">
      <c r="A80" s="78" t="s">
        <v>224</v>
      </c>
      <c r="B80" s="79">
        <v>105.76200000000017</v>
      </c>
      <c r="C80" s="80">
        <v>6.8346679999999997</v>
      </c>
      <c r="D80" s="80">
        <v>30.037754300000003</v>
      </c>
      <c r="E80" s="80">
        <v>0.25236079999999994</v>
      </c>
      <c r="F80" s="80">
        <v>0.37551600000000002</v>
      </c>
      <c r="G80" s="80">
        <v>2.3061167</v>
      </c>
      <c r="H80" s="80">
        <v>0.85054659999999993</v>
      </c>
      <c r="I80" s="80">
        <v>2.9961150000000005</v>
      </c>
      <c r="J80" s="80">
        <v>6.3231999999999997E-2</v>
      </c>
      <c r="K80" s="81">
        <v>61.930862300000008</v>
      </c>
      <c r="L80" s="81">
        <v>42.957540600000009</v>
      </c>
      <c r="M80" s="81">
        <v>52.804143999999994</v>
      </c>
      <c r="N80" s="81">
        <v>221.22462999999999</v>
      </c>
      <c r="O80" s="81">
        <v>214.63099600000004</v>
      </c>
      <c r="P80" s="81">
        <v>118.93632479999999</v>
      </c>
      <c r="Q80" s="81">
        <v>49.5298224</v>
      </c>
      <c r="R80" s="80">
        <v>2.1058592796325684</v>
      </c>
    </row>
    <row r="81" spans="1:18" x14ac:dyDescent="0.2">
      <c r="A81" s="78" t="s">
        <v>224</v>
      </c>
      <c r="B81" s="79">
        <v>106.91600000000017</v>
      </c>
      <c r="C81" s="80">
        <v>6.6435449000000011</v>
      </c>
      <c r="D81" s="80">
        <v>31.160460500000006</v>
      </c>
      <c r="E81" s="80">
        <v>0.24597119999999997</v>
      </c>
      <c r="F81" s="80">
        <v>0.33975920000000004</v>
      </c>
      <c r="G81" s="80">
        <v>2.2005621999999998</v>
      </c>
      <c r="H81" s="80">
        <v>0.81997969999999998</v>
      </c>
      <c r="I81" s="80">
        <v>2.6130209999999998</v>
      </c>
      <c r="J81" s="80">
        <v>5.2671200000000001E-2</v>
      </c>
      <c r="K81" s="81">
        <v>49.072034499999994</v>
      </c>
      <c r="L81" s="81">
        <v>37.094562599999996</v>
      </c>
      <c r="M81" s="81">
        <v>45.742182399999997</v>
      </c>
      <c r="N81" s="81">
        <v>188.82908499999996</v>
      </c>
      <c r="O81" s="81">
        <v>157.99122399999999</v>
      </c>
      <c r="P81" s="81">
        <v>91.930679999999995</v>
      </c>
      <c r="Q81" s="81">
        <v>41.4099152</v>
      </c>
      <c r="R81" s="80">
        <v>3.1482152938842773</v>
      </c>
    </row>
    <row r="82" spans="1:18" x14ac:dyDescent="0.2">
      <c r="A82" s="78" t="s">
        <v>224</v>
      </c>
      <c r="B82" s="79">
        <v>108.07000000000016</v>
      </c>
      <c r="C82" s="80">
        <v>6.8777993000000004</v>
      </c>
      <c r="D82" s="80">
        <v>28.033945000000003</v>
      </c>
      <c r="E82" s="80">
        <v>0.34663999999999995</v>
      </c>
      <c r="F82" s="80">
        <v>0.41270320000000005</v>
      </c>
      <c r="G82" s="80">
        <v>2.4231680999999998</v>
      </c>
      <c r="H82" s="80">
        <v>0.85934350000000004</v>
      </c>
      <c r="I82" s="80">
        <v>3.4646280000000003</v>
      </c>
      <c r="J82" s="80">
        <v>8.5759199999999994E-2</v>
      </c>
      <c r="K82" s="81">
        <v>80.379691400000013</v>
      </c>
      <c r="L82" s="81">
        <v>40.991370199999999</v>
      </c>
      <c r="M82" s="81">
        <v>53.449580799999993</v>
      </c>
      <c r="N82" s="81">
        <v>245.66742249999999</v>
      </c>
      <c r="O82" s="81">
        <v>205.454452</v>
      </c>
      <c r="P82" s="81">
        <v>112.3754544</v>
      </c>
      <c r="Q82" s="81">
        <v>49.416235199999996</v>
      </c>
      <c r="R82" s="80">
        <v>4.2040206789970398</v>
      </c>
    </row>
    <row r="83" spans="1:18" x14ac:dyDescent="0.2">
      <c r="A83" s="78" t="s">
        <v>224</v>
      </c>
      <c r="B83" s="79">
        <v>109.22400000000016</v>
      </c>
      <c r="C83" s="80">
        <v>7.1160107000000012</v>
      </c>
      <c r="D83" s="80">
        <v>28.414703299999999</v>
      </c>
      <c r="E83" s="80">
        <v>0.23254</v>
      </c>
      <c r="F83" s="80">
        <v>0.39023600000000003</v>
      </c>
      <c r="G83" s="80">
        <v>2.4343344</v>
      </c>
      <c r="H83" s="80">
        <v>0.90782969999999996</v>
      </c>
      <c r="I83" s="80">
        <v>3.402685</v>
      </c>
      <c r="J83" s="80">
        <v>6.5719199999999992E-2</v>
      </c>
      <c r="K83" s="81">
        <v>78.767775900000004</v>
      </c>
      <c r="L83" s="81">
        <v>55.672504000000011</v>
      </c>
      <c r="M83" s="81">
        <v>58.627791999999985</v>
      </c>
      <c r="N83" s="81">
        <v>290.11845249999999</v>
      </c>
      <c r="O83" s="81">
        <v>222.03430600000002</v>
      </c>
      <c r="P83" s="81">
        <v>124.3074096</v>
      </c>
      <c r="Q83" s="81">
        <v>53.341303999999994</v>
      </c>
      <c r="R83" s="80"/>
    </row>
    <row r="84" spans="1:18" x14ac:dyDescent="0.2">
      <c r="A84" s="78" t="s">
        <v>224</v>
      </c>
      <c r="B84" s="79">
        <v>110.37800000000016</v>
      </c>
      <c r="C84" s="80">
        <v>6.5537210000000004</v>
      </c>
      <c r="D84" s="80">
        <v>26.783083000000005</v>
      </c>
      <c r="E84" s="80">
        <v>0.3399896</v>
      </c>
      <c r="F84" s="80">
        <v>0.38370080000000001</v>
      </c>
      <c r="G84" s="80">
        <v>2.3608633000000001</v>
      </c>
      <c r="H84" s="80">
        <v>0.94717249999999997</v>
      </c>
      <c r="I84" s="80">
        <v>3.3280500000000002</v>
      </c>
      <c r="J84" s="80">
        <v>6.9838399999999995E-2</v>
      </c>
      <c r="K84" s="81">
        <v>78.591377600000015</v>
      </c>
      <c r="L84" s="81">
        <v>52.367916400000006</v>
      </c>
      <c r="M84" s="81">
        <v>65.201996800000003</v>
      </c>
      <c r="N84" s="81">
        <v>336.67688499999997</v>
      </c>
      <c r="O84" s="81">
        <v>191.342884</v>
      </c>
      <c r="P84" s="81">
        <v>115.87569120000001</v>
      </c>
      <c r="Q84" s="81">
        <v>55.406382399999998</v>
      </c>
      <c r="R84" s="80">
        <v>5.6655123233795166</v>
      </c>
    </row>
    <row r="85" spans="1:18" x14ac:dyDescent="0.2">
      <c r="A85" s="78" t="s">
        <v>224</v>
      </c>
      <c r="B85" s="79">
        <v>111.53200000000015</v>
      </c>
      <c r="C85" s="80">
        <v>6.8481218000000004</v>
      </c>
      <c r="D85" s="80">
        <v>26.595197900000002</v>
      </c>
      <c r="E85" s="80">
        <v>0.3538119999999999</v>
      </c>
      <c r="F85" s="80">
        <v>0.39289040000000003</v>
      </c>
      <c r="G85" s="80">
        <v>2.4282943000000001</v>
      </c>
      <c r="H85" s="80">
        <v>1.0218478</v>
      </c>
      <c r="I85" s="80">
        <v>3.4360049999999998</v>
      </c>
      <c r="J85" s="80">
        <v>7.3144000000000001E-2</v>
      </c>
      <c r="K85" s="81">
        <v>80.543924299999986</v>
      </c>
      <c r="L85" s="81">
        <v>50.934744000000002</v>
      </c>
      <c r="M85" s="81">
        <v>68.551119999999997</v>
      </c>
      <c r="N85" s="81">
        <v>427.55889250000001</v>
      </c>
      <c r="O85" s="81">
        <v>201.64017999999999</v>
      </c>
      <c r="P85" s="81">
        <v>126.46671839999999</v>
      </c>
      <c r="Q85" s="81">
        <v>60.904318399999994</v>
      </c>
      <c r="R85" s="80">
        <v>5.5051379203796387</v>
      </c>
    </row>
    <row r="86" spans="1:18" x14ac:dyDescent="0.2">
      <c r="A86" s="78" t="s">
        <v>224</v>
      </c>
      <c r="B86" s="79">
        <v>112.68600000000015</v>
      </c>
      <c r="C86" s="80">
        <v>6.5145467000000004</v>
      </c>
      <c r="D86" s="80">
        <v>25.9587675</v>
      </c>
      <c r="E86" s="80">
        <v>0.41666479999999995</v>
      </c>
      <c r="F86" s="80">
        <v>0.37803440000000005</v>
      </c>
      <c r="G86" s="80">
        <v>2.3712259000000002</v>
      </c>
      <c r="H86" s="80">
        <v>1.0162127999999999</v>
      </c>
      <c r="I86" s="80">
        <v>3.4057409999999999</v>
      </c>
      <c r="J86" s="80">
        <v>7.2714399999999998E-2</v>
      </c>
      <c r="K86" s="81">
        <v>81.377254199999982</v>
      </c>
      <c r="L86" s="81">
        <v>52.071806400000007</v>
      </c>
      <c r="M86" s="81">
        <v>70.874271999999991</v>
      </c>
      <c r="N86" s="81">
        <v>375.67591749999997</v>
      </c>
      <c r="O86" s="81">
        <v>196.77326800000003</v>
      </c>
      <c r="P86" s="81">
        <v>122.55544800000001</v>
      </c>
      <c r="Q86" s="81">
        <v>59.856791999999999</v>
      </c>
      <c r="R86" s="80">
        <v>5.212085485458374</v>
      </c>
    </row>
    <row r="87" spans="1:18" x14ac:dyDescent="0.2">
      <c r="A87" s="78" t="s">
        <v>224</v>
      </c>
      <c r="B87" s="79">
        <v>113.84000000000015</v>
      </c>
      <c r="C87" s="80">
        <v>6.7183322000000008</v>
      </c>
      <c r="D87" s="80">
        <v>27.664569800000002</v>
      </c>
      <c r="E87" s="80">
        <v>0.38784639999999992</v>
      </c>
      <c r="F87" s="80">
        <v>0.36881999999999998</v>
      </c>
      <c r="G87" s="80">
        <v>2.3507115999999999</v>
      </c>
      <c r="H87" s="80">
        <v>0.9984481999999999</v>
      </c>
      <c r="I87" s="80">
        <v>3.2108850000000002</v>
      </c>
      <c r="J87" s="80">
        <v>6.9372000000000003E-2</v>
      </c>
      <c r="K87" s="81">
        <v>74.132758499999994</v>
      </c>
      <c r="L87" s="81">
        <v>47.801900199999999</v>
      </c>
      <c r="M87" s="81">
        <v>68.942166399999991</v>
      </c>
      <c r="N87" s="81">
        <v>348.27968499999997</v>
      </c>
      <c r="O87" s="81">
        <v>216.40887400000003</v>
      </c>
      <c r="P87" s="81">
        <v>130.60378080000001</v>
      </c>
      <c r="Q87" s="81">
        <v>61.618971199999997</v>
      </c>
      <c r="R87" s="80">
        <v>6.439526716868083</v>
      </c>
    </row>
    <row r="88" spans="1:18" x14ac:dyDescent="0.2">
      <c r="A88" s="78" t="s">
        <v>224</v>
      </c>
      <c r="B88" s="79">
        <v>114.99400000000014</v>
      </c>
      <c r="C88" s="80">
        <v>6.7199150000000003</v>
      </c>
      <c r="D88" s="80">
        <v>26.838335800000003</v>
      </c>
      <c r="E88" s="80">
        <v>0.37506719999999993</v>
      </c>
      <c r="F88" s="80">
        <v>0.38676080000000002</v>
      </c>
      <c r="G88" s="80">
        <v>2.3773059000000001</v>
      </c>
      <c r="H88" s="80">
        <v>1.0506968999999999</v>
      </c>
      <c r="I88" s="80">
        <v>3.2770469999999996</v>
      </c>
      <c r="J88" s="80">
        <v>7.3432799999999993E-2</v>
      </c>
      <c r="K88" s="81">
        <v>59.789751900000006</v>
      </c>
      <c r="L88" s="81">
        <v>42.702886000000014</v>
      </c>
      <c r="M88" s="81">
        <v>67.022675199999995</v>
      </c>
      <c r="N88" s="81">
        <v>335.10127749999998</v>
      </c>
      <c r="O88" s="81">
        <v>153.90837400000001</v>
      </c>
      <c r="P88" s="81">
        <v>92.900203199999993</v>
      </c>
      <c r="Q88" s="81">
        <v>48.925601599999993</v>
      </c>
      <c r="R88" s="80"/>
    </row>
    <row r="89" spans="1:18" x14ac:dyDescent="0.2">
      <c r="A89" s="78" t="s">
        <v>224</v>
      </c>
      <c r="B89" s="79">
        <v>116.14800000000014</v>
      </c>
      <c r="C89" s="80">
        <v>6.4326368</v>
      </c>
      <c r="D89" s="80">
        <v>28.784717999999998</v>
      </c>
      <c r="E89" s="80">
        <v>0.27166000000000001</v>
      </c>
      <c r="F89" s="80">
        <v>0.31497120000000001</v>
      </c>
      <c r="G89" s="80">
        <v>2.2453186000000001</v>
      </c>
      <c r="H89" s="80">
        <v>0.91736859999999987</v>
      </c>
      <c r="I89" s="80">
        <v>2.5641699999999998</v>
      </c>
      <c r="J89" s="80">
        <v>5.3899200000000001E-2</v>
      </c>
      <c r="K89" s="81">
        <v>52.301948199999991</v>
      </c>
      <c r="L89" s="81">
        <v>48.352664800000007</v>
      </c>
      <c r="M89" s="81">
        <v>61.339888000000002</v>
      </c>
      <c r="N89" s="81">
        <v>302.782645</v>
      </c>
      <c r="O89" s="81">
        <v>195.56350600000002</v>
      </c>
      <c r="P89" s="81">
        <v>134.33626079999999</v>
      </c>
      <c r="Q89" s="81">
        <v>53.3980976</v>
      </c>
      <c r="R89" s="80">
        <v>9.8944830894470215</v>
      </c>
    </row>
    <row r="90" spans="1:18" x14ac:dyDescent="0.2">
      <c r="A90" s="78" t="s">
        <v>224</v>
      </c>
      <c r="B90" s="79">
        <v>117.30200000000013</v>
      </c>
      <c r="C90" s="80">
        <v>6.7689818000000006</v>
      </c>
      <c r="D90" s="80">
        <v>29.911133300000003</v>
      </c>
      <c r="E90" s="80">
        <v>0.26879120000000001</v>
      </c>
      <c r="F90" s="80">
        <v>0.31106880000000003</v>
      </c>
      <c r="G90" s="80">
        <v>2.2086828000000001</v>
      </c>
      <c r="H90" s="80">
        <v>0.9420674</v>
      </c>
      <c r="I90" s="80">
        <v>2.5276360000000002</v>
      </c>
      <c r="J90" s="80">
        <v>5.49592E-2</v>
      </c>
      <c r="K90" s="81">
        <v>56.74231919999999</v>
      </c>
      <c r="L90" s="81">
        <v>45.196132200000001</v>
      </c>
      <c r="M90" s="81">
        <v>55.856828800000002</v>
      </c>
      <c r="N90" s="81">
        <v>252.17861499999998</v>
      </c>
      <c r="O90" s="81">
        <v>213.399562</v>
      </c>
      <c r="P90" s="81">
        <v>129.32367840000001</v>
      </c>
      <c r="Q90" s="81">
        <v>55.202871999999999</v>
      </c>
      <c r="R90" s="80">
        <v>9.3722200393676758</v>
      </c>
    </row>
    <row r="91" spans="1:18" x14ac:dyDescent="0.2">
      <c r="A91" s="78" t="s">
        <v>224</v>
      </c>
      <c r="B91" s="79">
        <v>118.45600000000013</v>
      </c>
      <c r="C91" s="80">
        <v>6.3115525999999997</v>
      </c>
      <c r="D91" s="80">
        <v>29.507353000000002</v>
      </c>
      <c r="E91" s="80">
        <v>0.2183264</v>
      </c>
      <c r="F91" s="80">
        <v>0.31319600000000003</v>
      </c>
      <c r="G91" s="80">
        <v>2.2109323999999999</v>
      </c>
      <c r="H91" s="80">
        <v>0.94574519999999995</v>
      </c>
      <c r="I91" s="80">
        <v>2.5828699999999998</v>
      </c>
      <c r="J91" s="80">
        <v>5.9260799999999995E-2</v>
      </c>
      <c r="K91" s="81">
        <v>55.988064400000006</v>
      </c>
      <c r="L91" s="81">
        <v>44.36110200000001</v>
      </c>
      <c r="M91" s="81">
        <v>58.711888000000002</v>
      </c>
      <c r="N91" s="81">
        <v>291.20841249999995</v>
      </c>
      <c r="O91" s="81">
        <v>141.00115</v>
      </c>
      <c r="P91" s="81">
        <v>98.008632000000006</v>
      </c>
      <c r="Q91" s="81">
        <v>47.3416912</v>
      </c>
      <c r="R91" s="80">
        <v>7.6248085498809814</v>
      </c>
    </row>
    <row r="92" spans="1:18" x14ac:dyDescent="0.2">
      <c r="A92" s="78" t="s">
        <v>224</v>
      </c>
      <c r="B92" s="79">
        <v>119.61000000000013</v>
      </c>
      <c r="C92" s="80">
        <v>6.6008093000000008</v>
      </c>
      <c r="D92" s="80">
        <v>28.871945800000006</v>
      </c>
      <c r="E92" s="80">
        <v>0.21597919999999995</v>
      </c>
      <c r="F92" s="80">
        <v>0.35006160000000003</v>
      </c>
      <c r="G92" s="80">
        <v>2.2442964000000001</v>
      </c>
      <c r="H92" s="80">
        <v>0.88286629999999988</v>
      </c>
      <c r="I92" s="80">
        <v>2.6284089999999996</v>
      </c>
      <c r="J92" s="80">
        <v>4.4491200000000002E-2</v>
      </c>
      <c r="K92" s="81">
        <v>55.258140399999995</v>
      </c>
      <c r="L92" s="81">
        <v>30.041222400000002</v>
      </c>
      <c r="M92" s="81">
        <v>49.276316799999989</v>
      </c>
      <c r="N92" s="81">
        <v>209.06586249999998</v>
      </c>
      <c r="O92" s="81">
        <v>190.125382</v>
      </c>
      <c r="P92" s="81">
        <v>105.48004320000001</v>
      </c>
      <c r="Q92" s="81">
        <v>46.832126399999993</v>
      </c>
      <c r="R92" s="80">
        <v>2.618377685546875</v>
      </c>
    </row>
    <row r="93" spans="1:18" x14ac:dyDescent="0.2">
      <c r="A93" s="78" t="s">
        <v>224</v>
      </c>
      <c r="B93" s="79">
        <v>120.76400000000012</v>
      </c>
      <c r="C93" s="80">
        <v>6.8429776999999996</v>
      </c>
      <c r="D93" s="80">
        <v>29.242216300000003</v>
      </c>
      <c r="E93" s="80">
        <v>0.24571039999999997</v>
      </c>
      <c r="F93" s="80">
        <v>0.37098320000000001</v>
      </c>
      <c r="G93" s="80">
        <v>2.3567897000000002</v>
      </c>
      <c r="H93" s="80">
        <v>0.90334690000000006</v>
      </c>
      <c r="I93" s="80">
        <v>2.9521240000000004</v>
      </c>
      <c r="J93" s="80">
        <v>5.8764000000000004E-2</v>
      </c>
      <c r="K93" s="81">
        <v>68.500178299999988</v>
      </c>
      <c r="L93" s="81">
        <v>46.345038999999993</v>
      </c>
      <c r="M93" s="81">
        <v>57.658585599999995</v>
      </c>
      <c r="N93" s="81">
        <v>258.76671999999996</v>
      </c>
      <c r="O93" s="81">
        <v>192.11223999999999</v>
      </c>
      <c r="P93" s="81">
        <v>112.086072</v>
      </c>
      <c r="Q93" s="81">
        <v>50.891291199999998</v>
      </c>
      <c r="R93" s="80">
        <v>4.8531973361968994</v>
      </c>
    </row>
    <row r="94" spans="1:18" x14ac:dyDescent="0.2">
      <c r="A94" s="78" t="s">
        <v>224</v>
      </c>
      <c r="B94" s="79">
        <v>121.91800000000012</v>
      </c>
      <c r="C94" s="80">
        <v>7.1781356000000001</v>
      </c>
      <c r="D94" s="80">
        <v>28.823215900000001</v>
      </c>
      <c r="E94" s="80">
        <v>0.22197759999999997</v>
      </c>
      <c r="F94" s="80">
        <v>0.39470479999999997</v>
      </c>
      <c r="G94" s="80">
        <v>2.4676281000000002</v>
      </c>
      <c r="H94" s="80">
        <v>0.78878910000000002</v>
      </c>
      <c r="I94" s="80">
        <v>3.0976410000000003</v>
      </c>
      <c r="J94" s="80">
        <v>5.4481600000000005E-2</v>
      </c>
      <c r="K94" s="81">
        <v>71.413791599999996</v>
      </c>
      <c r="L94" s="81">
        <v>43.9524702</v>
      </c>
      <c r="M94" s="81">
        <v>48.361772799999997</v>
      </c>
      <c r="N94" s="81">
        <v>218.46896499999997</v>
      </c>
      <c r="O94" s="81">
        <v>244.29222399999998</v>
      </c>
      <c r="P94" s="81">
        <v>124.15995359999999</v>
      </c>
      <c r="Q94" s="81">
        <v>50.468494399999997</v>
      </c>
      <c r="R94" s="80">
        <v>5.5028491020202637</v>
      </c>
    </row>
    <row r="95" spans="1:18" x14ac:dyDescent="0.2">
      <c r="A95" s="78" t="s">
        <v>224</v>
      </c>
      <c r="B95" s="79">
        <v>123.07200000000012</v>
      </c>
      <c r="C95" s="80">
        <v>6.2031307999999994</v>
      </c>
      <c r="D95" s="80">
        <v>29.633974000000002</v>
      </c>
      <c r="E95" s="80">
        <v>0.23919039999999994</v>
      </c>
      <c r="F95" s="80">
        <v>0.32018720000000001</v>
      </c>
      <c r="G95" s="80">
        <v>2.1710001000000001</v>
      </c>
      <c r="H95" s="80">
        <v>0.86934860000000003</v>
      </c>
      <c r="I95" s="80">
        <v>2.5340179999999997</v>
      </c>
      <c r="J95" s="80">
        <v>4.9032800000000001E-2</v>
      </c>
      <c r="K95" s="81">
        <v>55.197313400000006</v>
      </c>
      <c r="L95" s="81">
        <v>38.936366800000009</v>
      </c>
      <c r="M95" s="81">
        <v>50.302288000000004</v>
      </c>
      <c r="N95" s="81">
        <v>245.33779749999997</v>
      </c>
      <c r="O95" s="81">
        <v>227.58698199999998</v>
      </c>
      <c r="P95" s="81">
        <v>127.6647984</v>
      </c>
      <c r="Q95" s="81">
        <v>51.443451199999998</v>
      </c>
      <c r="R95" s="80">
        <v>5.1644444465637207</v>
      </c>
    </row>
    <row r="96" spans="1:18" x14ac:dyDescent="0.2">
      <c r="A96" s="78" t="s">
        <v>224</v>
      </c>
      <c r="B96" s="79">
        <v>124.22600000000011</v>
      </c>
      <c r="C96" s="80">
        <v>5.9269322000000004</v>
      </c>
      <c r="D96" s="80">
        <v>27.585143899999998</v>
      </c>
      <c r="E96" s="80">
        <v>0.27831039999999996</v>
      </c>
      <c r="F96" s="80">
        <v>0.343024</v>
      </c>
      <c r="G96" s="80">
        <v>2.1867017</v>
      </c>
      <c r="H96" s="80">
        <v>0.95707750000000003</v>
      </c>
      <c r="I96" s="80">
        <v>2.9553609999999999</v>
      </c>
      <c r="J96" s="80">
        <v>6.714160000000001E-2</v>
      </c>
      <c r="K96" s="81">
        <v>58.281242299999995</v>
      </c>
      <c r="L96" s="81">
        <v>42.625897400000007</v>
      </c>
      <c r="M96" s="81">
        <v>58.920025600000002</v>
      </c>
      <c r="N96" s="81">
        <v>287.70339999999999</v>
      </c>
      <c r="O96" s="81">
        <v>176.239822</v>
      </c>
      <c r="P96" s="81">
        <v>103.3253424</v>
      </c>
      <c r="Q96" s="81">
        <v>50.501623999999993</v>
      </c>
      <c r="R96" s="80">
        <v>6.1179690361022949</v>
      </c>
    </row>
    <row r="97" spans="1:18" x14ac:dyDescent="0.2">
      <c r="A97" s="78" t="s">
        <v>224</v>
      </c>
      <c r="B97" s="79">
        <v>125.38000000000011</v>
      </c>
      <c r="C97" s="80">
        <v>6.3495397999999996</v>
      </c>
      <c r="D97" s="80">
        <v>29.373569600000003</v>
      </c>
      <c r="E97" s="80">
        <v>0.26514000000000004</v>
      </c>
      <c r="F97" s="80">
        <v>0.34527040000000003</v>
      </c>
      <c r="G97" s="80">
        <v>2.2562986999999999</v>
      </c>
      <c r="H97" s="80">
        <v>0.92547950000000001</v>
      </c>
      <c r="I97" s="80">
        <v>2.814019</v>
      </c>
      <c r="J97" s="80">
        <v>5.7069600000000005E-2</v>
      </c>
      <c r="K97" s="81">
        <v>53.165691600000009</v>
      </c>
      <c r="L97" s="81">
        <v>48.921196000000002</v>
      </c>
      <c r="M97" s="81">
        <v>59.372041600000003</v>
      </c>
      <c r="N97" s="81">
        <v>280.43626749999999</v>
      </c>
      <c r="O97" s="81">
        <v>219.74249200000003</v>
      </c>
      <c r="P97" s="81">
        <v>119.75654879999999</v>
      </c>
      <c r="Q97" s="81">
        <v>57.446219199999994</v>
      </c>
      <c r="R97" s="80">
        <v>6.0713598728179932</v>
      </c>
    </row>
    <row r="98" spans="1:18" x14ac:dyDescent="0.2">
      <c r="A98" s="78" t="s">
        <v>224</v>
      </c>
      <c r="B98" s="79">
        <v>126.53400000000011</v>
      </c>
      <c r="C98" s="80">
        <v>6.6490847000000004</v>
      </c>
      <c r="D98" s="80">
        <v>28.700943500000001</v>
      </c>
      <c r="E98" s="80">
        <v>0.25418639999999992</v>
      </c>
      <c r="F98" s="80">
        <v>0.33047520000000002</v>
      </c>
      <c r="G98" s="80">
        <v>2.1923789</v>
      </c>
      <c r="H98" s="80">
        <v>0.93468379999999995</v>
      </c>
      <c r="I98" s="80">
        <v>2.7925449999999996</v>
      </c>
      <c r="J98" s="80">
        <v>5.6357600000000001E-2</v>
      </c>
      <c r="K98" s="81">
        <v>63.585356699999998</v>
      </c>
      <c r="L98" s="81">
        <v>40.878848400000003</v>
      </c>
      <c r="M98" s="81">
        <v>58.129523199999994</v>
      </c>
      <c r="N98" s="81">
        <v>282.22942749999993</v>
      </c>
      <c r="O98" s="81">
        <v>222.819142</v>
      </c>
      <c r="P98" s="81">
        <v>122.32043999999999</v>
      </c>
      <c r="Q98" s="81">
        <v>54.914171199999998</v>
      </c>
      <c r="R98" s="80">
        <v>7.6605038642883301</v>
      </c>
    </row>
    <row r="99" spans="1:18" x14ac:dyDescent="0.2">
      <c r="A99" s="78" t="s">
        <v>224</v>
      </c>
      <c r="B99" s="79">
        <v>127.6880000000001</v>
      </c>
      <c r="C99" s="80">
        <v>5.6626045999999999</v>
      </c>
      <c r="D99" s="80">
        <v>26.334665600000001</v>
      </c>
      <c r="E99" s="80">
        <v>0.30308639999999998</v>
      </c>
      <c r="F99" s="80">
        <v>0.32424160000000002</v>
      </c>
      <c r="G99" s="80">
        <v>2.1217882000000001</v>
      </c>
      <c r="H99" s="80">
        <v>1.0165522999999999</v>
      </c>
      <c r="I99" s="80">
        <v>2.90984</v>
      </c>
      <c r="J99" s="80">
        <v>7.3279200000000003E-2</v>
      </c>
      <c r="K99" s="81">
        <v>64.686325399999987</v>
      </c>
      <c r="L99" s="81">
        <v>64.834147400000006</v>
      </c>
      <c r="M99" s="81">
        <v>68.790793600000001</v>
      </c>
      <c r="N99" s="81">
        <v>309.01695249999995</v>
      </c>
      <c r="O99" s="81">
        <v>166.56714400000001</v>
      </c>
      <c r="P99" s="81">
        <v>105.11969759999999</v>
      </c>
      <c r="Q99" s="81">
        <v>49.427278399999992</v>
      </c>
      <c r="R99" s="80">
        <v>14.209859848022461</v>
      </c>
    </row>
    <row r="100" spans="1:18" x14ac:dyDescent="0.2">
      <c r="A100" s="78" t="s">
        <v>224</v>
      </c>
      <c r="B100" s="79">
        <v>128.8420000000001</v>
      </c>
      <c r="C100" s="80">
        <v>5.8086178999999998</v>
      </c>
      <c r="D100" s="80">
        <v>27.693731</v>
      </c>
      <c r="E100" s="80">
        <v>0.25327359999999999</v>
      </c>
      <c r="F100" s="80">
        <v>0.33233119999999999</v>
      </c>
      <c r="G100" s="80">
        <v>2.0926726000000002</v>
      </c>
      <c r="H100" s="80">
        <v>1.0333425000000001</v>
      </c>
      <c r="I100" s="80">
        <v>2.8670860000000005</v>
      </c>
      <c r="J100" s="80">
        <v>7.4771199999999996E-2</v>
      </c>
      <c r="K100" s="81">
        <v>54.376148899999997</v>
      </c>
      <c r="L100" s="81">
        <v>53.013436199999994</v>
      </c>
      <c r="M100" s="81">
        <v>60.311814400000003</v>
      </c>
      <c r="N100" s="81">
        <v>312.88455249999998</v>
      </c>
      <c r="O100" s="81">
        <v>151.522132</v>
      </c>
      <c r="P100" s="81">
        <v>91.562961599999994</v>
      </c>
      <c r="Q100" s="81">
        <v>46.286276799999996</v>
      </c>
      <c r="R100" s="80">
        <v>15.376678943634033</v>
      </c>
    </row>
    <row r="101" spans="1:18" x14ac:dyDescent="0.2">
      <c r="A101" s="78" t="s">
        <v>224</v>
      </c>
      <c r="B101" s="79">
        <v>129.99600000000009</v>
      </c>
      <c r="C101" s="80">
        <v>5.6000840000000007</v>
      </c>
      <c r="D101" s="80">
        <v>26.659531600000001</v>
      </c>
      <c r="E101" s="80">
        <v>0.32694959999999995</v>
      </c>
      <c r="F101" s="80">
        <v>0.34114080000000002</v>
      </c>
      <c r="G101" s="80">
        <v>2.1320216000000003</v>
      </c>
      <c r="H101" s="80">
        <v>1.1017024</v>
      </c>
      <c r="I101" s="80">
        <v>2.863448</v>
      </c>
      <c r="J101" s="80">
        <v>6.8728799999999993E-2</v>
      </c>
      <c r="K101" s="81">
        <v>52.551338899999998</v>
      </c>
      <c r="L101" s="81">
        <v>39.806930200000004</v>
      </c>
      <c r="M101" s="81">
        <v>71.025644799999995</v>
      </c>
      <c r="N101" s="81">
        <v>280.51317999999998</v>
      </c>
      <c r="O101" s="81">
        <v>152.62972600000001</v>
      </c>
      <c r="P101" s="81">
        <v>90.125265600000006</v>
      </c>
      <c r="Q101" s="81">
        <v>45.648926399999993</v>
      </c>
      <c r="R101" s="80">
        <v>12.461770057678223</v>
      </c>
    </row>
    <row r="102" spans="1:18" x14ac:dyDescent="0.2">
      <c r="A102" s="78" t="s">
        <v>224</v>
      </c>
      <c r="B102" s="79">
        <v>131.15000000000009</v>
      </c>
      <c r="C102" s="80">
        <v>5.7219596000000008</v>
      </c>
      <c r="D102" s="80">
        <v>26.762874799999999</v>
      </c>
      <c r="E102" s="80">
        <v>0.30699839999999989</v>
      </c>
      <c r="F102" s="80">
        <v>0.32690239999999998</v>
      </c>
      <c r="G102" s="80">
        <v>2.1456255999999998</v>
      </c>
      <c r="H102" s="80">
        <v>0.95973609999999998</v>
      </c>
      <c r="I102" s="80">
        <v>2.7652080000000003</v>
      </c>
      <c r="J102" s="80">
        <v>6.2971199999999991E-2</v>
      </c>
      <c r="K102" s="81">
        <v>56.863973199999997</v>
      </c>
      <c r="L102" s="81">
        <v>39.706252800000009</v>
      </c>
      <c r="M102" s="81">
        <v>59.220668799999999</v>
      </c>
      <c r="N102" s="81">
        <v>273.23505999999998</v>
      </c>
      <c r="O102" s="81">
        <v>189.80262400000001</v>
      </c>
      <c r="P102" s="81">
        <v>104.9187888</v>
      </c>
      <c r="Q102" s="81">
        <v>50.223966399999995</v>
      </c>
      <c r="R102" s="80">
        <v>9.6902451515197754</v>
      </c>
    </row>
    <row r="103" spans="1:18" x14ac:dyDescent="0.2">
      <c r="A103" s="78" t="s">
        <v>224</v>
      </c>
      <c r="B103" s="79">
        <v>132.30400000000009</v>
      </c>
      <c r="C103" s="80">
        <v>5.8596632</v>
      </c>
      <c r="D103" s="80">
        <v>26.931574900000001</v>
      </c>
      <c r="E103" s="80">
        <v>0.27152959999999993</v>
      </c>
      <c r="F103" s="80">
        <v>0.33836240000000001</v>
      </c>
      <c r="G103" s="80">
        <v>2.1294014999999997</v>
      </c>
      <c r="H103" s="80">
        <v>0.97151779999999999</v>
      </c>
      <c r="I103" s="80">
        <v>2.6482589999999995</v>
      </c>
      <c r="J103" s="80">
        <v>6.4068799999999995E-2</v>
      </c>
      <c r="K103" s="81">
        <v>44.704655899999999</v>
      </c>
      <c r="L103" s="81">
        <v>40.387305800000014</v>
      </c>
      <c r="M103" s="81">
        <v>51.738227199999997</v>
      </c>
      <c r="N103" s="81">
        <v>234.27777999999998</v>
      </c>
      <c r="O103" s="81">
        <v>121.31600800000001</v>
      </c>
      <c r="P103" s="81">
        <v>75.267230400000003</v>
      </c>
      <c r="Q103" s="81">
        <v>38.134817599999998</v>
      </c>
      <c r="R103" s="80">
        <v>8.1613311767578125</v>
      </c>
    </row>
    <row r="104" spans="1:18" x14ac:dyDescent="0.2">
      <c r="A104" s="78" t="s">
        <v>224</v>
      </c>
      <c r="B104" s="79">
        <v>133.45800000000008</v>
      </c>
      <c r="C104" s="80">
        <v>7.5544463000000013</v>
      </c>
      <c r="D104" s="80">
        <v>28.303558199999998</v>
      </c>
      <c r="E104" s="80">
        <v>0.32473279999999993</v>
      </c>
      <c r="F104" s="80">
        <v>0.39895999999999998</v>
      </c>
      <c r="G104" s="80">
        <v>2.4901393000000001</v>
      </c>
      <c r="H104" s="80">
        <v>0.92462620000000006</v>
      </c>
      <c r="I104" s="80">
        <v>3.4564269999999997</v>
      </c>
      <c r="J104" s="80">
        <v>6.2615999999999991E-2</v>
      </c>
      <c r="K104" s="81">
        <v>84.649746800000003</v>
      </c>
      <c r="L104" s="81">
        <v>43.081906800000006</v>
      </c>
      <c r="M104" s="81">
        <v>60.261356799999987</v>
      </c>
      <c r="N104" s="81">
        <v>289.83057999999994</v>
      </c>
      <c r="O104" s="81">
        <v>245.46019000000001</v>
      </c>
      <c r="P104" s="81">
        <v>133.4192688</v>
      </c>
      <c r="Q104" s="81">
        <v>56.906679999999994</v>
      </c>
      <c r="R104" s="80">
        <v>5.4249649047851563</v>
      </c>
    </row>
    <row r="105" spans="1:18" x14ac:dyDescent="0.2">
      <c r="A105" s="78" t="s">
        <v>224</v>
      </c>
      <c r="B105" s="79">
        <v>134.61200000000008</v>
      </c>
      <c r="C105" s="80">
        <v>7.3894393999999997</v>
      </c>
      <c r="D105" s="80">
        <v>27.759343700000002</v>
      </c>
      <c r="E105" s="80">
        <v>0.33751199999999992</v>
      </c>
      <c r="F105" s="80">
        <v>0.39280320000000002</v>
      </c>
      <c r="G105" s="80">
        <v>2.4759956999999999</v>
      </c>
      <c r="H105" s="80">
        <v>0.92973689999999998</v>
      </c>
      <c r="I105" s="80">
        <v>3.4276560000000007</v>
      </c>
      <c r="J105" s="80">
        <v>6.3208E-2</v>
      </c>
      <c r="K105" s="81">
        <v>81.882118300000002</v>
      </c>
      <c r="L105" s="81">
        <v>43.152973199999998</v>
      </c>
      <c r="M105" s="81">
        <v>61.161183999999992</v>
      </c>
      <c r="N105" s="81">
        <v>284.34342249999997</v>
      </c>
      <c r="O105" s="81">
        <v>208.85773</v>
      </c>
      <c r="P105" s="81">
        <v>120.2026032</v>
      </c>
      <c r="Q105" s="81">
        <v>53.270311999999997</v>
      </c>
      <c r="R105" s="80">
        <v>4.0911331176757812</v>
      </c>
    </row>
    <row r="106" spans="1:18" x14ac:dyDescent="0.2">
      <c r="A106" s="78" t="s">
        <v>224</v>
      </c>
      <c r="B106" s="79">
        <v>135.76600000000008</v>
      </c>
      <c r="C106" s="80">
        <v>7.2802262000000004</v>
      </c>
      <c r="D106" s="80">
        <v>27.583609100000004</v>
      </c>
      <c r="E106" s="80">
        <v>0.30725919999999995</v>
      </c>
      <c r="F106" s="80">
        <v>0.41260400000000003</v>
      </c>
      <c r="G106" s="80">
        <v>2.5344226000000001</v>
      </c>
      <c r="H106" s="80">
        <v>0.92314919999999989</v>
      </c>
      <c r="I106" s="80">
        <v>3.5246940000000002</v>
      </c>
      <c r="J106" s="80">
        <v>6.6196000000000005E-2</v>
      </c>
      <c r="K106" s="81">
        <v>70.805521599999992</v>
      </c>
      <c r="L106" s="81">
        <v>47.8137446</v>
      </c>
      <c r="M106" s="81">
        <v>55.608745599999992</v>
      </c>
      <c r="N106" s="81">
        <v>256.83731499999999</v>
      </c>
      <c r="O106" s="81">
        <v>164.995924</v>
      </c>
      <c r="P106" s="81">
        <v>101.9199024</v>
      </c>
      <c r="Q106" s="81">
        <v>48.043723200000002</v>
      </c>
      <c r="R106" s="80">
        <v>4.1672985553741455</v>
      </c>
    </row>
    <row r="107" spans="1:18" x14ac:dyDescent="0.2">
      <c r="A107" s="78" t="s">
        <v>224</v>
      </c>
      <c r="B107" s="79">
        <v>136.92000000000007</v>
      </c>
      <c r="C107" s="80">
        <v>7.5433666999999991</v>
      </c>
      <c r="D107" s="80">
        <v>27.302101200000003</v>
      </c>
      <c r="E107" s="80">
        <v>0.30634639999999991</v>
      </c>
      <c r="F107" s="80">
        <v>0.41922640000000005</v>
      </c>
      <c r="G107" s="80">
        <v>2.5755176999999998</v>
      </c>
      <c r="H107" s="80">
        <v>0.93116209999999988</v>
      </c>
      <c r="I107" s="80">
        <v>3.6155480000000004</v>
      </c>
      <c r="J107" s="80">
        <v>6.9184799999999991E-2</v>
      </c>
      <c r="K107" s="81">
        <v>84.63149869999998</v>
      </c>
      <c r="L107" s="81">
        <v>51.449975399999992</v>
      </c>
      <c r="M107" s="81">
        <v>60.248742399999998</v>
      </c>
      <c r="N107" s="81">
        <v>279.54628000000002</v>
      </c>
      <c r="O107" s="81">
        <v>174.33578199999999</v>
      </c>
      <c r="P107" s="81">
        <v>112.40586719999999</v>
      </c>
      <c r="Q107" s="81">
        <v>52.003499199999993</v>
      </c>
      <c r="R107" s="80">
        <v>4.1654751300811768</v>
      </c>
    </row>
    <row r="108" spans="1:18" x14ac:dyDescent="0.2">
      <c r="A108" s="78" t="s">
        <v>224</v>
      </c>
      <c r="B108" s="79">
        <v>138.07400000000007</v>
      </c>
      <c r="C108" s="80">
        <v>5.8007039000000002</v>
      </c>
      <c r="D108" s="80">
        <v>26.5697458</v>
      </c>
      <c r="E108" s="80">
        <v>0.24271119999999999</v>
      </c>
      <c r="F108" s="80">
        <v>0.37216399999999999</v>
      </c>
      <c r="G108" s="80">
        <v>2.2447371999999999</v>
      </c>
      <c r="H108" s="80">
        <v>0.77405619999999997</v>
      </c>
      <c r="I108" s="80">
        <v>2.8763589999999999</v>
      </c>
      <c r="J108" s="80">
        <v>5.1495200000000005E-2</v>
      </c>
      <c r="K108" s="81">
        <v>59.363962899999997</v>
      </c>
      <c r="L108" s="81">
        <v>44.734200600000001</v>
      </c>
      <c r="M108" s="81">
        <v>51.511167999999998</v>
      </c>
      <c r="N108" s="81">
        <v>225.90090999999998</v>
      </c>
      <c r="O108" s="81">
        <v>233.27588200000002</v>
      </c>
      <c r="P108" s="81">
        <v>118.8810288</v>
      </c>
      <c r="Q108" s="81">
        <v>48.780462399999998</v>
      </c>
      <c r="R108" s="80">
        <v>3.5734014511108398</v>
      </c>
    </row>
    <row r="109" spans="1:18" x14ac:dyDescent="0.2">
      <c r="A109" s="78" t="s">
        <v>224</v>
      </c>
      <c r="B109" s="79">
        <v>139.22800000000007</v>
      </c>
      <c r="C109" s="80">
        <v>6.9244919000000005</v>
      </c>
      <c r="D109" s="80">
        <v>29.493795600000006</v>
      </c>
      <c r="E109" s="80">
        <v>0.19798399999999997</v>
      </c>
      <c r="F109" s="80">
        <v>0.38348400000000005</v>
      </c>
      <c r="G109" s="80">
        <v>2.3851301</v>
      </c>
      <c r="H109" s="80">
        <v>0.79016249999999999</v>
      </c>
      <c r="I109" s="80">
        <v>2.9743820000000003</v>
      </c>
      <c r="J109" s="80">
        <v>5.1270400000000001E-2</v>
      </c>
      <c r="K109" s="81">
        <v>70.756859999999989</v>
      </c>
      <c r="L109" s="81">
        <v>45.006621799999998</v>
      </c>
      <c r="M109" s="81">
        <v>48.811686399999999</v>
      </c>
      <c r="N109" s="81">
        <v>228.61921749999996</v>
      </c>
      <c r="O109" s="81">
        <v>234.94849600000003</v>
      </c>
      <c r="P109" s="81">
        <v>117.36684</v>
      </c>
      <c r="Q109" s="81">
        <v>48.8262128</v>
      </c>
      <c r="R109" s="80">
        <v>3.2864048480987549</v>
      </c>
    </row>
    <row r="110" spans="1:18" x14ac:dyDescent="0.2">
      <c r="A110" s="78" t="s">
        <v>224</v>
      </c>
      <c r="B110" s="79">
        <v>140.38200000000006</v>
      </c>
      <c r="C110" s="80">
        <v>7.3162349000000004</v>
      </c>
      <c r="D110" s="80">
        <v>29.241193100000004</v>
      </c>
      <c r="E110" s="80">
        <v>0.25770720000000003</v>
      </c>
      <c r="F110" s="80">
        <v>0.40026400000000001</v>
      </c>
      <c r="G110" s="80">
        <v>2.3950499999999999</v>
      </c>
      <c r="H110" s="80">
        <v>0.78685709999999998</v>
      </c>
      <c r="I110" s="80">
        <v>3.0750250000000001</v>
      </c>
      <c r="J110" s="80">
        <v>5.1474400000000003E-2</v>
      </c>
      <c r="K110" s="81">
        <v>72.916218500000014</v>
      </c>
      <c r="L110" s="81">
        <v>48.287520600000001</v>
      </c>
      <c r="M110" s="81">
        <v>51.067561600000005</v>
      </c>
      <c r="N110" s="81">
        <v>231.53749749999997</v>
      </c>
      <c r="O110" s="81">
        <v>231.92447800000002</v>
      </c>
      <c r="P110" s="81">
        <v>120.19523039999999</v>
      </c>
      <c r="Q110" s="81">
        <v>49.818523200000001</v>
      </c>
      <c r="R110" s="80"/>
    </row>
    <row r="111" spans="1:18" x14ac:dyDescent="0.2">
      <c r="A111" s="78" t="s">
        <v>224</v>
      </c>
      <c r="B111" s="79">
        <v>141.53600000000006</v>
      </c>
      <c r="C111" s="80">
        <v>6.7476140000000004</v>
      </c>
      <c r="D111" s="80">
        <v>27.391503300000004</v>
      </c>
      <c r="E111" s="80">
        <v>0.27596319999999996</v>
      </c>
      <c r="F111" s="80">
        <v>0.35540880000000002</v>
      </c>
      <c r="G111" s="80">
        <v>2.4176619000000001</v>
      </c>
      <c r="H111" s="80">
        <v>0.86889989999999995</v>
      </c>
      <c r="I111" s="80">
        <v>3.012372</v>
      </c>
      <c r="J111" s="80">
        <v>5.2243200000000004E-2</v>
      </c>
      <c r="K111" s="81">
        <v>61.724050500000011</v>
      </c>
      <c r="L111" s="81">
        <v>41.613201199999999</v>
      </c>
      <c r="M111" s="81">
        <v>57.1308832</v>
      </c>
      <c r="N111" s="81">
        <v>323.21060499999999</v>
      </c>
      <c r="O111" s="81">
        <v>230.89892800000001</v>
      </c>
      <c r="P111" s="81">
        <v>129.56237279999999</v>
      </c>
      <c r="Q111" s="81">
        <v>55.674574399999997</v>
      </c>
      <c r="R111" s="80">
        <v>3.7044092416763306</v>
      </c>
    </row>
    <row r="112" spans="1:18" x14ac:dyDescent="0.2">
      <c r="A112" s="78" t="s">
        <v>224</v>
      </c>
      <c r="B112" s="79">
        <v>142.69000000000005</v>
      </c>
      <c r="C112" s="80">
        <v>7.2117701000000016</v>
      </c>
      <c r="D112" s="80">
        <v>28.0015863</v>
      </c>
      <c r="E112" s="80">
        <v>0.35798479999999999</v>
      </c>
      <c r="F112" s="80">
        <v>0.3746816</v>
      </c>
      <c r="G112" s="80">
        <v>2.4735637000000001</v>
      </c>
      <c r="H112" s="80">
        <v>0.90274140000000003</v>
      </c>
      <c r="I112" s="80">
        <v>3.2348880000000007</v>
      </c>
      <c r="J112" s="80">
        <v>5.95544E-2</v>
      </c>
      <c r="K112" s="81">
        <v>74.57071289999999</v>
      </c>
      <c r="L112" s="81">
        <v>53.274013000000004</v>
      </c>
      <c r="M112" s="81">
        <v>59.100831999999997</v>
      </c>
      <c r="N112" s="81">
        <v>317.33668749999998</v>
      </c>
      <c r="O112" s="81">
        <v>240.38120199999997</v>
      </c>
      <c r="P112" s="81">
        <v>133.32803039999999</v>
      </c>
      <c r="Q112" s="81">
        <v>59.025396799999996</v>
      </c>
      <c r="R112" s="80">
        <v>4.2435088157653809</v>
      </c>
    </row>
    <row r="113" spans="1:18" x14ac:dyDescent="0.2">
      <c r="A113" s="78" t="s">
        <v>224</v>
      </c>
      <c r="B113" s="79">
        <v>143.84400000000005</v>
      </c>
      <c r="C113" s="80">
        <v>6.7507795999999995</v>
      </c>
      <c r="D113" s="80">
        <v>30.164503200000006</v>
      </c>
      <c r="E113" s="80">
        <v>0.23293120000000003</v>
      </c>
      <c r="F113" s="80">
        <v>0.34242400000000001</v>
      </c>
      <c r="G113" s="80">
        <v>2.2706531999999999</v>
      </c>
      <c r="H113" s="80">
        <v>0.81489</v>
      </c>
      <c r="I113" s="80">
        <v>2.6733720000000005</v>
      </c>
      <c r="J113" s="80">
        <v>4.8677600000000001E-2</v>
      </c>
      <c r="K113" s="81">
        <v>56.261785900000014</v>
      </c>
      <c r="L113" s="81">
        <v>46.380572199999996</v>
      </c>
      <c r="M113" s="81">
        <v>52.957619199999996</v>
      </c>
      <c r="N113" s="81">
        <v>226.72057749999999</v>
      </c>
      <c r="O113" s="81">
        <v>215.40190000000001</v>
      </c>
      <c r="P113" s="81">
        <v>112.50355680000001</v>
      </c>
      <c r="Q113" s="81">
        <v>49.946308799999997</v>
      </c>
      <c r="R113" s="80">
        <v>4.5110776424407959</v>
      </c>
    </row>
    <row r="114" spans="1:18" x14ac:dyDescent="0.2">
      <c r="A114" s="78" t="s">
        <v>224</v>
      </c>
      <c r="B114" s="79">
        <v>144.99800000000005</v>
      </c>
      <c r="C114" s="80">
        <v>6.9628748000000007</v>
      </c>
      <c r="D114" s="80">
        <v>29.691656900000005</v>
      </c>
      <c r="E114" s="80">
        <v>0.17998879999999998</v>
      </c>
      <c r="F114" s="80">
        <v>0.36012240000000001</v>
      </c>
      <c r="G114" s="80">
        <v>2.3440140999999999</v>
      </c>
      <c r="H114" s="80">
        <v>0.79392569999999996</v>
      </c>
      <c r="I114" s="80">
        <v>2.7178170000000001</v>
      </c>
      <c r="J114" s="80">
        <v>4.737920000000001E-2</v>
      </c>
      <c r="K114" s="81">
        <v>61.103615100000006</v>
      </c>
      <c r="L114" s="81">
        <v>36.839908000000001</v>
      </c>
      <c r="M114" s="81">
        <v>46.383414399999992</v>
      </c>
      <c r="N114" s="81">
        <v>186.52170999999998</v>
      </c>
      <c r="O114" s="81">
        <v>235.21552600000001</v>
      </c>
      <c r="P114" s="81">
        <v>120.5859888</v>
      </c>
      <c r="Q114" s="81">
        <v>48.045300799999993</v>
      </c>
      <c r="R114" s="80">
        <v>2.2169618606567383</v>
      </c>
    </row>
    <row r="115" spans="1:18" x14ac:dyDescent="0.2">
      <c r="A115" s="78" t="s">
        <v>224</v>
      </c>
      <c r="B115" s="79">
        <v>146.15200000000004</v>
      </c>
      <c r="C115" s="80">
        <v>6.4176001999999999</v>
      </c>
      <c r="D115" s="80">
        <v>29.3893013</v>
      </c>
      <c r="E115" s="80">
        <v>0.1795976</v>
      </c>
      <c r="F115" s="80">
        <v>0.35889280000000001</v>
      </c>
      <c r="G115" s="80">
        <v>2.3219189999999998</v>
      </c>
      <c r="H115" s="80">
        <v>0.77811619999999992</v>
      </c>
      <c r="I115" s="80">
        <v>2.6316829999999998</v>
      </c>
      <c r="J115" s="80">
        <v>4.4511200000000008E-2</v>
      </c>
      <c r="K115" s="81">
        <v>53.092699200000006</v>
      </c>
      <c r="L115" s="81">
        <v>34.447339200000009</v>
      </c>
      <c r="M115" s="81">
        <v>43.942527999999996</v>
      </c>
      <c r="N115" s="81">
        <v>169.78554999999997</v>
      </c>
      <c r="O115" s="81">
        <v>194.429596</v>
      </c>
      <c r="P115" s="81">
        <v>99.732945599999994</v>
      </c>
      <c r="Q115" s="81">
        <v>42.798203199999996</v>
      </c>
      <c r="R115" s="80">
        <v>3.3524003823598227</v>
      </c>
    </row>
    <row r="116" spans="1:18" x14ac:dyDescent="0.2">
      <c r="A116" s="78" t="s">
        <v>224</v>
      </c>
      <c r="B116" s="79">
        <v>147.30600000000004</v>
      </c>
      <c r="C116" s="80">
        <v>7.0891031</v>
      </c>
      <c r="D116" s="80">
        <v>28.571508700000003</v>
      </c>
      <c r="E116" s="80">
        <v>0.21024159999999995</v>
      </c>
      <c r="F116" s="80">
        <v>0.38140320000000005</v>
      </c>
      <c r="G116" s="80">
        <v>2.4996963000000001</v>
      </c>
      <c r="H116" s="80">
        <v>0.79754119999999995</v>
      </c>
      <c r="I116" s="80">
        <v>2.9811719999999999</v>
      </c>
      <c r="J116" s="80">
        <v>5.0678400000000005E-2</v>
      </c>
      <c r="K116" s="81">
        <v>73.871202400000016</v>
      </c>
      <c r="L116" s="81">
        <v>38.906755800000006</v>
      </c>
      <c r="M116" s="81">
        <v>47.419897599999999</v>
      </c>
      <c r="N116" s="81">
        <v>205.00927749999997</v>
      </c>
      <c r="O116" s="81">
        <v>287.40944200000001</v>
      </c>
      <c r="P116" s="81">
        <v>136.678968</v>
      </c>
      <c r="Q116" s="81">
        <v>51.072715199999998</v>
      </c>
      <c r="R116" s="80">
        <v>2.4149779081344604</v>
      </c>
    </row>
    <row r="117" spans="1:18" x14ac:dyDescent="0.2">
      <c r="A117" s="78" t="s">
        <v>224</v>
      </c>
      <c r="B117" s="79">
        <v>148.46000000000004</v>
      </c>
      <c r="C117" s="80">
        <v>7.4024975</v>
      </c>
      <c r="D117" s="80">
        <v>30.982040000000005</v>
      </c>
      <c r="E117" s="80">
        <v>0.15482159999999998</v>
      </c>
      <c r="F117" s="80">
        <v>0.34318400000000004</v>
      </c>
      <c r="G117" s="80">
        <v>2.3739619000000003</v>
      </c>
      <c r="H117" s="80">
        <v>0.8379858</v>
      </c>
      <c r="I117" s="80">
        <v>2.5842600000000004</v>
      </c>
      <c r="J117" s="80">
        <v>5.5913600000000001E-2</v>
      </c>
      <c r="K117" s="81">
        <v>48.944297799999994</v>
      </c>
      <c r="L117" s="81">
        <v>36.075944200000002</v>
      </c>
      <c r="M117" s="81">
        <v>44.106515199999997</v>
      </c>
      <c r="N117" s="81">
        <v>178.73816499999998</v>
      </c>
      <c r="O117" s="81">
        <v>274.41011200000003</v>
      </c>
      <c r="P117" s="81">
        <v>131.0876208</v>
      </c>
      <c r="Q117" s="81">
        <v>49.329467199999996</v>
      </c>
      <c r="R117" s="80">
        <v>1.7368927597999573</v>
      </c>
    </row>
    <row r="118" spans="1:18" x14ac:dyDescent="0.2">
      <c r="A118" s="78" t="s">
        <v>224</v>
      </c>
      <c r="B118" s="79">
        <v>149.61400000000003</v>
      </c>
      <c r="C118" s="80">
        <v>6.6198028999999998</v>
      </c>
      <c r="D118" s="80">
        <v>30.194175999999999</v>
      </c>
      <c r="E118" s="80">
        <v>0.20567759999999999</v>
      </c>
      <c r="F118" s="80">
        <v>0.30886160000000001</v>
      </c>
      <c r="G118" s="80">
        <v>2.2227066999999998</v>
      </c>
      <c r="H118" s="80">
        <v>0.816052</v>
      </c>
      <c r="I118" s="80">
        <v>2.3320189999999998</v>
      </c>
      <c r="J118" s="80">
        <v>5.1943200000000009E-2</v>
      </c>
      <c r="K118" s="81">
        <v>44.096385900000008</v>
      </c>
      <c r="L118" s="81">
        <v>23.621557599999996</v>
      </c>
      <c r="M118" s="81">
        <v>45.439436799999996</v>
      </c>
      <c r="N118" s="81">
        <v>171.20293749999999</v>
      </c>
      <c r="O118" s="81">
        <v>154.544602</v>
      </c>
      <c r="P118" s="81">
        <v>94.777502400000003</v>
      </c>
      <c r="Q118" s="81">
        <v>41.6386672</v>
      </c>
      <c r="R118" s="80">
        <v>1.0048961192369461</v>
      </c>
    </row>
    <row r="119" spans="1:18" x14ac:dyDescent="0.2">
      <c r="A119" s="78" t="s">
        <v>224</v>
      </c>
      <c r="B119" s="79">
        <v>150.76800000000003</v>
      </c>
      <c r="C119" s="80">
        <v>7.3842953000000007</v>
      </c>
      <c r="D119" s="80">
        <v>30.763203100000005</v>
      </c>
      <c r="E119" s="80">
        <v>0.22445519999999994</v>
      </c>
      <c r="F119" s="80">
        <v>0.34771039999999998</v>
      </c>
      <c r="G119" s="80">
        <v>2.4082056000000001</v>
      </c>
      <c r="H119" s="80">
        <v>0.87182099999999996</v>
      </c>
      <c r="I119" s="80">
        <v>2.8908509999999996</v>
      </c>
      <c r="J119" s="80">
        <v>7.0105600000000004E-2</v>
      </c>
      <c r="K119" s="81">
        <v>57.399250799999997</v>
      </c>
      <c r="L119" s="81">
        <v>38.089492200000002</v>
      </c>
      <c r="M119" s="81">
        <v>59.220668799999999</v>
      </c>
      <c r="N119" s="81">
        <v>251.80064499999997</v>
      </c>
      <c r="O119" s="81">
        <v>217.24866400000002</v>
      </c>
      <c r="P119" s="81">
        <v>131.3447472</v>
      </c>
      <c r="Q119" s="81">
        <v>56.581694400000003</v>
      </c>
      <c r="R119" s="80">
        <v>0.73807990550994873</v>
      </c>
    </row>
    <row r="120" spans="1:18" x14ac:dyDescent="0.2">
      <c r="A120" s="78" t="s">
        <v>224</v>
      </c>
      <c r="B120" s="79">
        <v>151.92200000000003</v>
      </c>
      <c r="C120" s="80">
        <v>7.672760600000001</v>
      </c>
      <c r="D120" s="80">
        <v>29.129152699999999</v>
      </c>
      <c r="E120" s="80">
        <v>0.21337119999999996</v>
      </c>
      <c r="F120" s="80">
        <v>0.40675279999999997</v>
      </c>
      <c r="G120" s="80">
        <v>2.5484369999999998</v>
      </c>
      <c r="H120" s="80">
        <v>0.85706919999999998</v>
      </c>
      <c r="I120" s="80">
        <v>3.3634460000000006</v>
      </c>
      <c r="J120" s="80">
        <v>6.5613599999999994E-2</v>
      </c>
      <c r="K120" s="81">
        <v>80.835893900000002</v>
      </c>
      <c r="L120" s="81">
        <v>52.036273200000004</v>
      </c>
      <c r="M120" s="81">
        <v>49.789302399999997</v>
      </c>
      <c r="N120" s="81">
        <v>204.29508999999999</v>
      </c>
      <c r="O120" s="81">
        <v>220.06370199999998</v>
      </c>
      <c r="P120" s="81">
        <v>119.87912159999999</v>
      </c>
      <c r="Q120" s="81">
        <v>50.632564799999997</v>
      </c>
      <c r="R120" s="80">
        <v>1.4010326067606609</v>
      </c>
    </row>
    <row r="121" spans="1:18" x14ac:dyDescent="0.2">
      <c r="A121" s="78" t="s">
        <v>224</v>
      </c>
      <c r="B121" s="79">
        <v>153.07600000000002</v>
      </c>
      <c r="C121" s="80">
        <v>6.8884832000000005</v>
      </c>
      <c r="D121" s="80">
        <v>28.595553900000006</v>
      </c>
      <c r="E121" s="80">
        <v>0.23958159999999998</v>
      </c>
      <c r="F121" s="80">
        <v>0.39155839999999997</v>
      </c>
      <c r="G121" s="80">
        <v>2.4387823000000002</v>
      </c>
      <c r="H121" s="80">
        <v>0.80224869999999993</v>
      </c>
      <c r="I121" s="80">
        <v>2.9542890000000002</v>
      </c>
      <c r="J121" s="80">
        <v>6.0048800000000006E-2</v>
      </c>
      <c r="K121" s="81">
        <v>71.724009300000006</v>
      </c>
      <c r="L121" s="81">
        <v>40.114884600000003</v>
      </c>
      <c r="M121" s="81">
        <v>48.071641599999992</v>
      </c>
      <c r="N121" s="81">
        <v>211.60177749999997</v>
      </c>
      <c r="O121" s="81">
        <v>295.039534</v>
      </c>
      <c r="P121" s="81">
        <v>130.54387679999999</v>
      </c>
      <c r="Q121" s="81">
        <v>52.539883199999998</v>
      </c>
      <c r="R121" s="80">
        <v>2.2387732267379761</v>
      </c>
    </row>
    <row r="122" spans="1:18" x14ac:dyDescent="0.2">
      <c r="A122" s="78" t="s">
        <v>224</v>
      </c>
      <c r="B122" s="79">
        <v>154.23000000000002</v>
      </c>
      <c r="C122" s="80">
        <v>6.4381766000000002</v>
      </c>
      <c r="D122" s="80">
        <v>32.581173700000001</v>
      </c>
      <c r="E122" s="80">
        <v>0.19472399999999998</v>
      </c>
      <c r="F122" s="80">
        <v>0.32834960000000002</v>
      </c>
      <c r="G122" s="80">
        <v>2.2455522999999999</v>
      </c>
      <c r="H122" s="80">
        <v>0.76881389999999994</v>
      </c>
      <c r="I122" s="80">
        <v>2.2831140000000003</v>
      </c>
      <c r="J122" s="80">
        <v>4.274E-2</v>
      </c>
      <c r="K122" s="81">
        <v>48.536756899999993</v>
      </c>
      <c r="L122" s="81">
        <v>31.107218400000001</v>
      </c>
      <c r="M122" s="81">
        <v>40.320092799999998</v>
      </c>
      <c r="N122" s="81">
        <v>168.78349</v>
      </c>
      <c r="O122" s="81">
        <v>268.77848800000004</v>
      </c>
      <c r="P122" s="81">
        <v>123.08813280000001</v>
      </c>
      <c r="Q122" s="81">
        <v>48.138379200000003</v>
      </c>
      <c r="R122" s="80">
        <v>2.0514782667160034</v>
      </c>
    </row>
    <row r="123" spans="1:18" x14ac:dyDescent="0.2">
      <c r="A123" s="78" t="s">
        <v>224</v>
      </c>
      <c r="B123" s="79">
        <v>155.38400000000001</v>
      </c>
      <c r="C123" s="80">
        <v>6.0737369000000001</v>
      </c>
      <c r="D123" s="80">
        <v>28.536336200000001</v>
      </c>
      <c r="E123" s="80">
        <v>0.1413904</v>
      </c>
      <c r="F123" s="80">
        <v>0.33423600000000003</v>
      </c>
      <c r="G123" s="80">
        <v>2.2188212000000003</v>
      </c>
      <c r="H123" s="80">
        <v>0.75928059999999997</v>
      </c>
      <c r="I123" s="80">
        <v>2.5221339999999994</v>
      </c>
      <c r="J123" s="80">
        <v>4.5765599999999997E-2</v>
      </c>
      <c r="K123" s="81">
        <v>49.607312100000009</v>
      </c>
      <c r="L123" s="81">
        <v>29.318713999999993</v>
      </c>
      <c r="M123" s="81">
        <v>40.120364799999997</v>
      </c>
      <c r="N123" s="81">
        <v>151.24524249999999</v>
      </c>
      <c r="O123" s="81">
        <v>180.93877600000002</v>
      </c>
      <c r="P123" s="81">
        <v>95.58851039999999</v>
      </c>
      <c r="Q123" s="81">
        <v>42.055153599999997</v>
      </c>
      <c r="R123" s="80">
        <v>1.6569450497627258</v>
      </c>
    </row>
    <row r="124" spans="1:18" x14ac:dyDescent="0.2">
      <c r="A124" s="78" t="s">
        <v>224</v>
      </c>
      <c r="B124" s="79">
        <v>156.53800000000001</v>
      </c>
      <c r="C124" s="80">
        <v>5.8830095000000009</v>
      </c>
      <c r="D124" s="80">
        <v>36.111725300000003</v>
      </c>
      <c r="E124" s="80">
        <v>0.13226239999999997</v>
      </c>
      <c r="F124" s="80">
        <v>0.23857440000000002</v>
      </c>
      <c r="G124" s="80">
        <v>2.1660524999999997</v>
      </c>
      <c r="H124" s="80">
        <v>0.72484199999999999</v>
      </c>
      <c r="I124" s="80">
        <v>1.7026670000000002</v>
      </c>
      <c r="J124" s="80">
        <v>3.6206400000000007E-2</v>
      </c>
      <c r="K124" s="81">
        <v>25.215685100000009</v>
      </c>
      <c r="L124" s="81">
        <v>23.124092800000007</v>
      </c>
      <c r="M124" s="81">
        <v>36.865849599999997</v>
      </c>
      <c r="N124" s="81">
        <v>147.97975749999998</v>
      </c>
      <c r="O124" s="81">
        <v>176.09508400000001</v>
      </c>
      <c r="P124" s="81">
        <v>130.58903519999998</v>
      </c>
      <c r="Q124" s="81">
        <v>44.027153599999991</v>
      </c>
      <c r="R124" s="80">
        <v>0.27285370230674744</v>
      </c>
    </row>
    <row r="125" spans="1:18" x14ac:dyDescent="0.2">
      <c r="A125" s="78" t="s">
        <v>224</v>
      </c>
      <c r="B125" s="79">
        <v>157.69200000000001</v>
      </c>
      <c r="C125" s="80">
        <v>6.2810837000000008</v>
      </c>
      <c r="D125" s="80">
        <v>36.860068200000001</v>
      </c>
      <c r="E125" s="80">
        <v>0.12678559999999997</v>
      </c>
      <c r="F125" s="80">
        <v>0.23999520000000002</v>
      </c>
      <c r="G125" s="80">
        <v>2.1586349</v>
      </c>
      <c r="H125" s="80">
        <v>0.70666790000000002</v>
      </c>
      <c r="I125" s="80">
        <v>1.717754</v>
      </c>
      <c r="J125" s="80">
        <v>3.2533600000000003E-2</v>
      </c>
      <c r="K125" s="81">
        <v>25.233933200000003</v>
      </c>
      <c r="L125" s="81">
        <v>15.543676800000007</v>
      </c>
      <c r="M125" s="81">
        <v>33.361148799999995</v>
      </c>
      <c r="N125" s="81">
        <v>139.09965999999997</v>
      </c>
      <c r="O125" s="81">
        <v>178.03627599999999</v>
      </c>
      <c r="P125" s="81">
        <v>127.1993904</v>
      </c>
      <c r="Q125" s="81">
        <v>44.853815999999995</v>
      </c>
      <c r="R125" s="80">
        <v>0.20311389118432999</v>
      </c>
    </row>
    <row r="126" spans="1:18" x14ac:dyDescent="0.2">
      <c r="A126" s="78" t="s">
        <v>224</v>
      </c>
      <c r="B126" s="79">
        <v>158.846</v>
      </c>
      <c r="C126" s="80">
        <v>6.1829501000000002</v>
      </c>
      <c r="D126" s="80">
        <v>37.054604100000006</v>
      </c>
      <c r="E126" s="80">
        <v>0.15299599999999999</v>
      </c>
      <c r="F126" s="80">
        <v>0.22853119999999999</v>
      </c>
      <c r="G126" s="80">
        <v>2.1831962000000003</v>
      </c>
      <c r="H126" s="80">
        <v>0.73233339999999991</v>
      </c>
      <c r="I126" s="80">
        <v>1.6395420000000003</v>
      </c>
      <c r="J126" s="80">
        <v>3.5060000000000008E-2</v>
      </c>
      <c r="K126" s="81">
        <v>20.933464300000004</v>
      </c>
      <c r="L126" s="81">
        <v>25.01327460000001</v>
      </c>
      <c r="M126" s="81">
        <v>33.682816000000003</v>
      </c>
      <c r="N126" s="81">
        <v>138.8887</v>
      </c>
      <c r="O126" s="81">
        <v>161.208742</v>
      </c>
      <c r="P126" s="81">
        <v>128.07583199999999</v>
      </c>
      <c r="Q126" s="81">
        <v>47.149223999999997</v>
      </c>
      <c r="R126" s="80">
        <v>0.25018053501844406</v>
      </c>
    </row>
    <row r="127" spans="1:18" x14ac:dyDescent="0.2">
      <c r="A127" s="78" t="s">
        <v>224</v>
      </c>
      <c r="B127" s="79">
        <v>160</v>
      </c>
      <c r="C127" s="80">
        <v>6.2854364</v>
      </c>
      <c r="D127" s="80">
        <v>37.311043600000005</v>
      </c>
      <c r="E127" s="80">
        <v>0.14738879999999999</v>
      </c>
      <c r="F127" s="80">
        <v>0.22327360000000002</v>
      </c>
      <c r="G127" s="80">
        <v>2.3163406000000002</v>
      </c>
      <c r="H127" s="80">
        <v>0.68049139999999997</v>
      </c>
      <c r="I127" s="80">
        <v>1.7051270000000003</v>
      </c>
      <c r="J127" s="80">
        <v>3.2945600000000005E-2</v>
      </c>
      <c r="K127" s="81">
        <v>25.49548930000001</v>
      </c>
      <c r="L127" s="81">
        <v>17.663824400000003</v>
      </c>
      <c r="M127" s="81">
        <v>33.937206399999994</v>
      </c>
      <c r="N127" s="81">
        <v>141.76083249999999</v>
      </c>
      <c r="O127" s="81">
        <v>145.638958</v>
      </c>
      <c r="P127" s="81">
        <v>128.5744176</v>
      </c>
      <c r="Q127" s="81">
        <v>42.747720000000001</v>
      </c>
      <c r="R127" s="80"/>
    </row>
    <row r="128" spans="1:18" x14ac:dyDescent="0.2">
      <c r="A128" s="82" t="s">
        <v>223</v>
      </c>
      <c r="B128" s="79">
        <v>1.369</v>
      </c>
      <c r="C128" s="80">
        <v>8.9797577000000004</v>
      </c>
      <c r="D128" s="80">
        <v>27.026732500000001</v>
      </c>
      <c r="E128" s="80">
        <v>0.25327359999999999</v>
      </c>
      <c r="F128" s="80">
        <v>0.7554208</v>
      </c>
      <c r="G128" s="80">
        <v>2.9521452000000004</v>
      </c>
      <c r="H128" s="80">
        <v>0.67380079999999998</v>
      </c>
      <c r="I128" s="80">
        <v>4.3754080000000002</v>
      </c>
      <c r="J128" s="80">
        <v>5.0520000000000009E-2</v>
      </c>
      <c r="K128" s="81">
        <v>103.2932223</v>
      </c>
      <c r="L128" s="81">
        <v>58.75797020000001</v>
      </c>
      <c r="M128" s="81">
        <v>58.859055999999995</v>
      </c>
      <c r="N128" s="81">
        <v>291.92479749999995</v>
      </c>
      <c r="O128" s="81">
        <v>160.36353400000002</v>
      </c>
      <c r="P128" s="81">
        <v>135.0818352</v>
      </c>
      <c r="Q128" s="81">
        <v>58.230286399999997</v>
      </c>
      <c r="R128" s="80">
        <v>2.0731469392776489</v>
      </c>
    </row>
    <row r="129" spans="1:18" x14ac:dyDescent="0.2">
      <c r="A129" s="82" t="s">
        <v>223</v>
      </c>
      <c r="B129" s="79">
        <v>2.738</v>
      </c>
      <c r="C129" s="80">
        <v>9.4344169999999981</v>
      </c>
      <c r="D129" s="80">
        <v>26.449903499999998</v>
      </c>
      <c r="E129" s="80">
        <v>0.35263839999999991</v>
      </c>
      <c r="F129" s="80">
        <v>0.83611920000000006</v>
      </c>
      <c r="G129" s="80">
        <v>2.9247111000000001</v>
      </c>
      <c r="H129" s="80">
        <v>0.70066399999999995</v>
      </c>
      <c r="I129" s="80">
        <v>4.5059639999999996</v>
      </c>
      <c r="J129" s="80">
        <v>5.4967200000000008E-2</v>
      </c>
      <c r="K129" s="81">
        <v>106.21291830000001</v>
      </c>
      <c r="L129" s="81">
        <v>55.086206199999999</v>
      </c>
      <c r="M129" s="81">
        <v>61.543820799999992</v>
      </c>
      <c r="N129" s="81">
        <v>314.65353999999996</v>
      </c>
      <c r="O129" s="81">
        <v>149.05462</v>
      </c>
      <c r="P129" s="81">
        <v>127.2270384</v>
      </c>
      <c r="Q129" s="81">
        <v>59.269924799999991</v>
      </c>
      <c r="R129" s="80">
        <v>3.4105767011642456</v>
      </c>
    </row>
    <row r="130" spans="1:18" x14ac:dyDescent="0.2">
      <c r="A130" s="82" t="s">
        <v>223</v>
      </c>
      <c r="B130" s="79">
        <v>4.1070000000000002</v>
      </c>
      <c r="C130" s="80">
        <v>9.1716721999999997</v>
      </c>
      <c r="D130" s="80">
        <v>26.104957200000001</v>
      </c>
      <c r="E130" s="80">
        <v>0.25457759999999996</v>
      </c>
      <c r="F130" s="80">
        <v>0.55065520000000001</v>
      </c>
      <c r="G130" s="80">
        <v>3.2478365</v>
      </c>
      <c r="H130" s="80">
        <v>0.82430990000000004</v>
      </c>
      <c r="I130" s="80">
        <v>4.2148330000000005</v>
      </c>
      <c r="J130" s="80">
        <v>5.6875199999999994E-2</v>
      </c>
      <c r="K130" s="81">
        <v>96.590086899999989</v>
      </c>
      <c r="L130" s="81">
        <v>58.935636199999998</v>
      </c>
      <c r="M130" s="81">
        <v>58.304022399999994</v>
      </c>
      <c r="N130" s="81">
        <v>276.71370249999995</v>
      </c>
      <c r="O130" s="81">
        <v>157.840294</v>
      </c>
      <c r="P130" s="81">
        <v>143.62967520000001</v>
      </c>
      <c r="Q130" s="81">
        <v>60.525694399999999</v>
      </c>
      <c r="R130" s="80">
        <v>3.0697653293609619</v>
      </c>
    </row>
    <row r="131" spans="1:18" x14ac:dyDescent="0.2">
      <c r="A131" s="82" t="s">
        <v>223</v>
      </c>
      <c r="B131" s="79">
        <v>5.476</v>
      </c>
      <c r="C131" s="80">
        <v>8.9318779999999993</v>
      </c>
      <c r="D131" s="80">
        <v>25.910037600000003</v>
      </c>
      <c r="E131" s="80">
        <v>0.26540079999999999</v>
      </c>
      <c r="F131" s="80">
        <v>0.56087920000000002</v>
      </c>
      <c r="G131" s="80">
        <v>3.1758967999999999</v>
      </c>
      <c r="H131" s="80">
        <v>0.69979809999999998</v>
      </c>
      <c r="I131" s="80">
        <v>4.3079369999999999</v>
      </c>
      <c r="J131" s="80">
        <v>5.2283200000000002E-2</v>
      </c>
      <c r="K131" s="81">
        <v>103.30538769999998</v>
      </c>
      <c r="L131" s="81">
        <v>56.922088199999997</v>
      </c>
      <c r="M131" s="81">
        <v>55.104169599999992</v>
      </c>
      <c r="N131" s="81">
        <v>272.17806250000001</v>
      </c>
      <c r="O131" s="81">
        <v>165.39685600000001</v>
      </c>
      <c r="P131" s="81">
        <v>157.6287792</v>
      </c>
      <c r="Q131" s="81">
        <v>61.062078399999997</v>
      </c>
      <c r="R131" s="80">
        <v>2.3630071878433228</v>
      </c>
    </row>
    <row r="132" spans="1:18" x14ac:dyDescent="0.2">
      <c r="A132" s="82" t="s">
        <v>223</v>
      </c>
      <c r="B132" s="79">
        <v>6.8449999999999998</v>
      </c>
      <c r="C132" s="80">
        <v>8.7383806999999987</v>
      </c>
      <c r="D132" s="80">
        <v>26.139362300000002</v>
      </c>
      <c r="E132" s="80">
        <v>0.27870159999999999</v>
      </c>
      <c r="F132" s="80">
        <v>0.87124240000000008</v>
      </c>
      <c r="G132" s="80">
        <v>2.8763276000000002</v>
      </c>
      <c r="H132" s="80">
        <v>0.67405000000000004</v>
      </c>
      <c r="I132" s="80">
        <v>4.1557750000000002</v>
      </c>
      <c r="J132" s="80">
        <v>5.5301599999999999E-2</v>
      </c>
      <c r="K132" s="81">
        <v>93.767714099999978</v>
      </c>
      <c r="L132" s="81">
        <v>52.338305400000017</v>
      </c>
      <c r="M132" s="81">
        <v>60.9425344</v>
      </c>
      <c r="N132" s="81">
        <v>299.13918999999999</v>
      </c>
      <c r="O132" s="81">
        <v>160.40687800000001</v>
      </c>
      <c r="P132" s="81">
        <v>135.21362400000001</v>
      </c>
      <c r="Q132" s="81">
        <v>57.774360000000001</v>
      </c>
      <c r="R132" s="80">
        <v>3.038968563079834</v>
      </c>
    </row>
    <row r="133" spans="1:18" x14ac:dyDescent="0.2">
      <c r="A133" s="82" t="s">
        <v>223</v>
      </c>
      <c r="B133" s="79">
        <v>8.2140000000000004</v>
      </c>
      <c r="C133" s="80">
        <v>9.4391653999999985</v>
      </c>
      <c r="D133" s="80">
        <v>26.358327100000004</v>
      </c>
      <c r="E133" s="80">
        <v>0.3967136</v>
      </c>
      <c r="F133" s="80">
        <v>0.78301360000000009</v>
      </c>
      <c r="G133" s="80">
        <v>2.8660239000000001</v>
      </c>
      <c r="H133" s="80">
        <v>0.70006829999999998</v>
      </c>
      <c r="I133" s="80">
        <v>4.37575</v>
      </c>
      <c r="J133" s="80">
        <v>4.8340800000000003E-2</v>
      </c>
      <c r="K133" s="81">
        <v>101.596149</v>
      </c>
      <c r="L133" s="81">
        <v>54.837473799999991</v>
      </c>
      <c r="M133" s="81">
        <v>63.290915199999986</v>
      </c>
      <c r="N133" s="81">
        <v>356.67852999999997</v>
      </c>
      <c r="O133" s="81">
        <v>150.980332</v>
      </c>
      <c r="P133" s="81">
        <v>131.4654768</v>
      </c>
      <c r="Q133" s="81">
        <v>60.083966399999994</v>
      </c>
      <c r="R133" s="80">
        <v>5.5449999999999999</v>
      </c>
    </row>
    <row r="134" spans="1:18" x14ac:dyDescent="0.2">
      <c r="A134" s="82" t="s">
        <v>223</v>
      </c>
      <c r="B134" s="79">
        <v>9.5830000000000002</v>
      </c>
      <c r="C134" s="80">
        <v>9.069185899999999</v>
      </c>
      <c r="D134" s="80">
        <v>26.352571600000005</v>
      </c>
      <c r="E134" s="80">
        <v>0.26461840000000003</v>
      </c>
      <c r="F134" s="80">
        <v>0.52166880000000004</v>
      </c>
      <c r="G134" s="80">
        <v>3.0019651000000001</v>
      </c>
      <c r="H134" s="80">
        <v>0.76638910000000005</v>
      </c>
      <c r="I134" s="80">
        <v>3.9994700000000005</v>
      </c>
      <c r="J134" s="80">
        <v>4.9185600000000003E-2</v>
      </c>
      <c r="K134" s="81">
        <v>99.753090899999989</v>
      </c>
      <c r="L134" s="81">
        <v>64.164938800000016</v>
      </c>
      <c r="M134" s="81">
        <v>66.816639999999992</v>
      </c>
      <c r="N134" s="81">
        <v>404.02586499999995</v>
      </c>
      <c r="O134" s="81">
        <v>161.11199199999999</v>
      </c>
      <c r="P134" s="81">
        <v>133.0239024</v>
      </c>
      <c r="Q134" s="81">
        <v>60.142337599999998</v>
      </c>
      <c r="R134" s="80">
        <v>5.99</v>
      </c>
    </row>
    <row r="135" spans="1:18" x14ac:dyDescent="0.2">
      <c r="A135" s="82" t="s">
        <v>223</v>
      </c>
      <c r="B135" s="79">
        <v>10.952</v>
      </c>
      <c r="C135" s="80">
        <v>9.3782275999999989</v>
      </c>
      <c r="D135" s="80">
        <v>25.213238400000002</v>
      </c>
      <c r="E135" s="80">
        <v>0.5182464</v>
      </c>
      <c r="F135" s="80">
        <v>0.9811352000000001</v>
      </c>
      <c r="G135" s="80">
        <v>2.6632008000000003</v>
      </c>
      <c r="H135" s="80">
        <v>0.75162400000000007</v>
      </c>
      <c r="I135" s="80">
        <v>4.3252950000000006</v>
      </c>
      <c r="J135" s="80">
        <v>6.4701599999999998E-2</v>
      </c>
      <c r="K135" s="81">
        <v>93.737300599999998</v>
      </c>
      <c r="L135" s="81">
        <v>58.201283400000001</v>
      </c>
      <c r="M135" s="81">
        <v>88.204355199999995</v>
      </c>
      <c r="N135" s="81">
        <v>477.10592499999996</v>
      </c>
      <c r="O135" s="81">
        <v>146.92999</v>
      </c>
      <c r="P135" s="81">
        <v>123.49455840000002</v>
      </c>
      <c r="Q135" s="81">
        <v>70.478772800000002</v>
      </c>
      <c r="R135" s="80">
        <v>7.8170000000000002</v>
      </c>
    </row>
    <row r="136" spans="1:18" x14ac:dyDescent="0.2">
      <c r="A136" s="82" t="s">
        <v>223</v>
      </c>
      <c r="B136" s="79">
        <v>12.321</v>
      </c>
      <c r="C136" s="80">
        <v>5.0330459000000003</v>
      </c>
      <c r="D136" s="80">
        <v>19.5852547</v>
      </c>
      <c r="E136" s="80">
        <v>0.1518224</v>
      </c>
      <c r="F136" s="80">
        <v>0.53450880000000001</v>
      </c>
      <c r="G136" s="80">
        <v>2.3579544000000001</v>
      </c>
      <c r="H136" s="80">
        <v>0.59842829999999991</v>
      </c>
      <c r="I136" s="80">
        <v>3.9890990000000004</v>
      </c>
      <c r="J136" s="80">
        <v>4.3465600000000007E-2</v>
      </c>
      <c r="K136" s="81">
        <v>99.540196399999985</v>
      </c>
      <c r="L136" s="81">
        <v>53.937299400000008</v>
      </c>
      <c r="M136" s="81">
        <v>55.938822399999992</v>
      </c>
      <c r="N136" s="81">
        <v>260.67634750000002</v>
      </c>
      <c r="O136" s="81">
        <v>141.32700400000002</v>
      </c>
      <c r="P136" s="81">
        <v>121.4283312</v>
      </c>
      <c r="Q136" s="81">
        <v>53.317639999999997</v>
      </c>
      <c r="R136" s="80">
        <v>3.6455000000000002</v>
      </c>
    </row>
    <row r="137" spans="1:18" x14ac:dyDescent="0.2">
      <c r="A137" s="82" t="s">
        <v>223</v>
      </c>
      <c r="B137" s="79">
        <v>13.69</v>
      </c>
      <c r="C137" s="80">
        <v>8.9991469999999989</v>
      </c>
      <c r="D137" s="80">
        <v>26.694320400000002</v>
      </c>
      <c r="E137" s="80">
        <v>0.24675359999999999</v>
      </c>
      <c r="F137" s="80">
        <v>0.62589280000000003</v>
      </c>
      <c r="G137" s="80">
        <v>2.8910297999999996</v>
      </c>
      <c r="H137" s="80">
        <v>0.6238397</v>
      </c>
      <c r="I137" s="80">
        <v>4.3552270000000002</v>
      </c>
      <c r="J137" s="80">
        <v>4.7791200000000006E-2</v>
      </c>
      <c r="K137" s="81">
        <v>98.84676859999999</v>
      </c>
      <c r="L137" s="81">
        <v>57.431397400000016</v>
      </c>
      <c r="M137" s="81">
        <v>48.305008000000001</v>
      </c>
      <c r="N137" s="81">
        <v>246.69585249999997</v>
      </c>
      <c r="O137" s="81">
        <v>166.19562400000001</v>
      </c>
      <c r="P137" s="81">
        <v>135.4080816</v>
      </c>
      <c r="Q137" s="81">
        <v>53.734126400000001</v>
      </c>
      <c r="R137" s="80">
        <v>2.5148414373397827</v>
      </c>
    </row>
    <row r="138" spans="1:18" x14ac:dyDescent="0.2">
      <c r="A138" s="82" t="s">
        <v>223</v>
      </c>
      <c r="B138" s="79">
        <v>15.058999999999999</v>
      </c>
      <c r="C138" s="80">
        <v>9.3208510999999987</v>
      </c>
      <c r="D138" s="80">
        <v>27.093496300000005</v>
      </c>
      <c r="E138" s="80">
        <v>0.31534399999999996</v>
      </c>
      <c r="F138" s="80">
        <v>0.58723040000000004</v>
      </c>
      <c r="G138" s="80">
        <v>2.9086086</v>
      </c>
      <c r="H138" s="80">
        <v>0.69710729999999999</v>
      </c>
      <c r="I138" s="80">
        <v>4.5321959999999999</v>
      </c>
      <c r="J138" s="80">
        <v>5.6867999999999995E-2</v>
      </c>
      <c r="K138" s="81">
        <v>108.2019612</v>
      </c>
      <c r="L138" s="81">
        <v>59.883188199999999</v>
      </c>
      <c r="M138" s="81">
        <v>54.843471999999991</v>
      </c>
      <c r="N138" s="81">
        <v>281.42074749999995</v>
      </c>
      <c r="O138" s="81">
        <v>171.91161400000001</v>
      </c>
      <c r="P138" s="81">
        <v>143.03892959999999</v>
      </c>
      <c r="Q138" s="81">
        <v>59.635928</v>
      </c>
      <c r="R138" s="80">
        <v>2.5578937530517578</v>
      </c>
    </row>
    <row r="139" spans="1:18" x14ac:dyDescent="0.2">
      <c r="A139" s="82" t="s">
        <v>223</v>
      </c>
      <c r="B139" s="79">
        <v>16.428000000000001</v>
      </c>
      <c r="C139" s="80">
        <v>8.6905009999999994</v>
      </c>
      <c r="D139" s="80">
        <v>27.060881800000004</v>
      </c>
      <c r="E139" s="80">
        <v>0.32382</v>
      </c>
      <c r="F139" s="80">
        <v>0.54577920000000002</v>
      </c>
      <c r="G139" s="80">
        <v>2.76783</v>
      </c>
      <c r="H139" s="80">
        <v>0.71966549999999996</v>
      </c>
      <c r="I139" s="80">
        <v>4.2700079999999998</v>
      </c>
      <c r="J139" s="80">
        <v>5.4318400000000003E-2</v>
      </c>
      <c r="K139" s="81">
        <v>94.77744229999999</v>
      </c>
      <c r="L139" s="81">
        <v>57.555763600000013</v>
      </c>
      <c r="M139" s="81">
        <v>54.662665599999997</v>
      </c>
      <c r="N139" s="81">
        <v>285.09496749999994</v>
      </c>
      <c r="O139" s="81">
        <v>159.26755000000003</v>
      </c>
      <c r="P139" s="81">
        <v>129.43242720000001</v>
      </c>
      <c r="Q139" s="81">
        <v>57.831153599999993</v>
      </c>
      <c r="R139" s="80">
        <v>3.1349999999999998</v>
      </c>
    </row>
    <row r="140" spans="1:18" x14ac:dyDescent="0.2">
      <c r="A140" s="82" t="s">
        <v>223</v>
      </c>
      <c r="B140" s="79">
        <v>17.797000000000001</v>
      </c>
      <c r="C140" s="80">
        <v>8.679421399999999</v>
      </c>
      <c r="D140" s="80">
        <v>26.985548700000002</v>
      </c>
      <c r="E140" s="80">
        <v>0.35302959999999994</v>
      </c>
      <c r="F140" s="80">
        <v>0.56511040000000001</v>
      </c>
      <c r="G140" s="80">
        <v>2.8118815000000001</v>
      </c>
      <c r="H140" s="80">
        <v>0.71683819999999998</v>
      </c>
      <c r="I140" s="80">
        <v>4.1519250000000003</v>
      </c>
      <c r="J140" s="80">
        <v>5.970000000000001E-2</v>
      </c>
      <c r="K140" s="81">
        <v>90.872348899999992</v>
      </c>
      <c r="L140" s="81">
        <v>57.899251200000016</v>
      </c>
      <c r="M140" s="81">
        <v>60.549385599999994</v>
      </c>
      <c r="N140" s="81">
        <v>329.13945999999999</v>
      </c>
      <c r="O140" s="81">
        <v>166.72039599999999</v>
      </c>
      <c r="P140" s="81">
        <v>133.31144159999999</v>
      </c>
      <c r="Q140" s="81">
        <v>61.185131200000001</v>
      </c>
      <c r="R140" s="80">
        <v>3.1325000000000003</v>
      </c>
    </row>
    <row r="141" spans="1:18" x14ac:dyDescent="0.2">
      <c r="A141" s="82" t="s">
        <v>223</v>
      </c>
      <c r="B141" s="79">
        <v>19.166</v>
      </c>
      <c r="C141" s="80">
        <v>7.2537142999999995</v>
      </c>
      <c r="D141" s="80">
        <v>25.666388099999999</v>
      </c>
      <c r="E141" s="80">
        <v>0.24284159999999996</v>
      </c>
      <c r="F141" s="80">
        <v>0.51388959999999995</v>
      </c>
      <c r="G141" s="80">
        <v>2.6963995000000001</v>
      </c>
      <c r="H141" s="80">
        <v>0.69213939999999996</v>
      </c>
      <c r="I141" s="80">
        <v>3.7589990000000002</v>
      </c>
      <c r="J141" s="80">
        <v>5.2300000000000006E-2</v>
      </c>
      <c r="K141" s="81">
        <v>89.169192900000013</v>
      </c>
      <c r="L141" s="81">
        <v>52.669948599999991</v>
      </c>
      <c r="M141" s="81">
        <v>51.683564799999999</v>
      </c>
      <c r="N141" s="81">
        <v>275.55342250000001</v>
      </c>
      <c r="O141" s="81">
        <v>188.03635600000001</v>
      </c>
      <c r="P141" s="81">
        <v>137.64019679999998</v>
      </c>
      <c r="Q141" s="81">
        <v>55.035646399999997</v>
      </c>
      <c r="R141" s="80">
        <v>2.2880541086196899</v>
      </c>
    </row>
    <row r="142" spans="1:18" x14ac:dyDescent="0.2">
      <c r="A142" s="82" t="s">
        <v>223</v>
      </c>
      <c r="B142" s="79">
        <v>20.535</v>
      </c>
      <c r="C142" s="80">
        <v>8.4641605999999996</v>
      </c>
      <c r="D142" s="80">
        <v>27.678766700000004</v>
      </c>
      <c r="E142" s="80">
        <v>0.25105679999999997</v>
      </c>
      <c r="F142" s="80">
        <v>0.526424</v>
      </c>
      <c r="G142" s="80">
        <v>2.7508573000000003</v>
      </c>
      <c r="H142" s="80">
        <v>0.71430979999999999</v>
      </c>
      <c r="I142" s="80">
        <v>3.7400770000000003</v>
      </c>
      <c r="J142" s="80">
        <v>5.8084799999999999E-2</v>
      </c>
      <c r="K142" s="81">
        <v>87.307886700000012</v>
      </c>
      <c r="L142" s="81">
        <v>59.847654999999996</v>
      </c>
      <c r="M142" s="81">
        <v>57.221286399999997</v>
      </c>
      <c r="N142" s="81">
        <v>349.41359499999999</v>
      </c>
      <c r="O142" s="81">
        <v>190.68575800000002</v>
      </c>
      <c r="P142" s="81">
        <v>134.62287839999999</v>
      </c>
      <c r="Q142" s="81">
        <v>56.652686399999993</v>
      </c>
      <c r="R142" s="80">
        <v>2.8985000000000003</v>
      </c>
    </row>
    <row r="143" spans="1:18" x14ac:dyDescent="0.2">
      <c r="A143" s="82" t="s">
        <v>223</v>
      </c>
      <c r="B143" s="79">
        <v>21.904</v>
      </c>
      <c r="C143" s="80">
        <v>7.7534834000000012</v>
      </c>
      <c r="D143" s="80">
        <v>26.650194900000002</v>
      </c>
      <c r="E143" s="80">
        <v>0.24049439999999997</v>
      </c>
      <c r="F143" s="80">
        <v>0.5147520000000001</v>
      </c>
      <c r="G143" s="80">
        <v>2.7820952000000001</v>
      </c>
      <c r="H143" s="80">
        <v>0.73192250000000003</v>
      </c>
      <c r="I143" s="80">
        <v>3.7862710000000002</v>
      </c>
      <c r="J143" s="80">
        <v>5.7874400000000013E-2</v>
      </c>
      <c r="K143" s="81">
        <v>85.039039599999995</v>
      </c>
      <c r="L143" s="81">
        <v>55.340860799999994</v>
      </c>
      <c r="M143" s="81">
        <v>57.000534399999992</v>
      </c>
      <c r="N143" s="81">
        <v>356.67852999999997</v>
      </c>
      <c r="O143" s="81">
        <v>197.38782400000002</v>
      </c>
      <c r="P143" s="81">
        <v>139.5672624</v>
      </c>
      <c r="Q143" s="81">
        <v>57.577159999999999</v>
      </c>
      <c r="R143" s="80">
        <v>2.8430719375610352</v>
      </c>
    </row>
    <row r="144" spans="1:18" x14ac:dyDescent="0.2">
      <c r="A144" s="82" t="s">
        <v>223</v>
      </c>
      <c r="B144" s="79">
        <v>23.273</v>
      </c>
      <c r="C144" s="80">
        <v>8.372358199999999</v>
      </c>
      <c r="D144" s="80">
        <v>26.692785600000001</v>
      </c>
      <c r="E144" s="80">
        <v>0.29252400000000001</v>
      </c>
      <c r="F144" s="80">
        <v>0.51685519999999996</v>
      </c>
      <c r="G144" s="80">
        <v>2.8342521000000001</v>
      </c>
      <c r="H144" s="80">
        <v>0.69587390000000005</v>
      </c>
      <c r="I144" s="80">
        <v>3.9377899999999997</v>
      </c>
      <c r="J144" s="80">
        <v>5.7892000000000006E-2</v>
      </c>
      <c r="K144" s="81">
        <v>97.399085999999983</v>
      </c>
      <c r="L144" s="81">
        <v>47.944033000000012</v>
      </c>
      <c r="M144" s="81">
        <v>55.676022399999994</v>
      </c>
      <c r="N144" s="81">
        <v>346.97656749999993</v>
      </c>
      <c r="O144" s="81">
        <v>195.06118000000001</v>
      </c>
      <c r="P144" s="81">
        <v>144.02412000000001</v>
      </c>
      <c r="Q144" s="81">
        <v>57.047086399999998</v>
      </c>
      <c r="R144" s="80">
        <v>2.8129999999999997</v>
      </c>
    </row>
    <row r="145" spans="1:18" x14ac:dyDescent="0.2">
      <c r="A145" s="82" t="s">
        <v>223</v>
      </c>
      <c r="B145" s="79">
        <v>24.641999999999999</v>
      </c>
      <c r="C145" s="80">
        <v>8.2615622000000002</v>
      </c>
      <c r="D145" s="80">
        <v>26.420870200000003</v>
      </c>
      <c r="E145" s="80">
        <v>0.24479759999999998</v>
      </c>
      <c r="F145" s="80">
        <v>0.49786239999999998</v>
      </c>
      <c r="G145" s="80">
        <v>2.9053120999999997</v>
      </c>
      <c r="H145" s="80">
        <v>0.69761129999999993</v>
      </c>
      <c r="I145" s="80">
        <v>4.1212179999999998</v>
      </c>
      <c r="J145" s="80">
        <v>6.2277599999999995E-2</v>
      </c>
      <c r="K145" s="81">
        <v>96.334613499999989</v>
      </c>
      <c r="L145" s="81">
        <v>57.970317599999994</v>
      </c>
      <c r="M145" s="81">
        <v>60.0195808</v>
      </c>
      <c r="N145" s="81">
        <v>322.93371999999994</v>
      </c>
      <c r="O145" s="81">
        <v>183.15396400000003</v>
      </c>
      <c r="P145" s="81">
        <v>143.17256159999999</v>
      </c>
      <c r="Q145" s="81">
        <v>57.157518400000001</v>
      </c>
      <c r="R145" s="80">
        <v>2.8609999999999998</v>
      </c>
    </row>
    <row r="146" spans="1:18" x14ac:dyDescent="0.2">
      <c r="A146" s="82" t="s">
        <v>223</v>
      </c>
      <c r="B146" s="79">
        <v>26.010999999999999</v>
      </c>
      <c r="C146" s="80">
        <v>8.7478774999999995</v>
      </c>
      <c r="D146" s="80">
        <v>27.147214300000002</v>
      </c>
      <c r="E146" s="80">
        <v>0.2751808</v>
      </c>
      <c r="F146" s="80">
        <v>0.52113520000000002</v>
      </c>
      <c r="G146" s="80">
        <v>2.8512134000000002</v>
      </c>
      <c r="H146" s="80">
        <v>0.71122069999999993</v>
      </c>
      <c r="I146" s="80">
        <v>4.0296080000000005</v>
      </c>
      <c r="J146" s="80">
        <v>5.8615200000000013E-2</v>
      </c>
      <c r="K146" s="81">
        <v>95.671599200000003</v>
      </c>
      <c r="L146" s="81">
        <v>52.474516000000015</v>
      </c>
      <c r="M146" s="81">
        <v>61.451315199999996</v>
      </c>
      <c r="N146" s="81">
        <v>372.37307499999997</v>
      </c>
      <c r="O146" s="81">
        <v>188.84673400000003</v>
      </c>
      <c r="P146" s="81">
        <v>139.66771679999999</v>
      </c>
      <c r="Q146" s="81">
        <v>59.014353599999993</v>
      </c>
      <c r="R146" s="80">
        <v>3.3815</v>
      </c>
    </row>
    <row r="147" spans="1:18" x14ac:dyDescent="0.2">
      <c r="A147" s="82" t="s">
        <v>223</v>
      </c>
      <c r="B147" s="79">
        <v>27.38</v>
      </c>
      <c r="C147" s="80">
        <v>8.6726945000000004</v>
      </c>
      <c r="D147" s="80">
        <v>26.730771900000001</v>
      </c>
      <c r="E147" s="80">
        <v>0.29643599999999992</v>
      </c>
      <c r="F147" s="80">
        <v>0.48437680000000005</v>
      </c>
      <c r="G147" s="80">
        <v>2.9133415</v>
      </c>
      <c r="H147" s="80">
        <v>0.72940319999999992</v>
      </c>
      <c r="I147" s="80">
        <v>4.4259740000000001</v>
      </c>
      <c r="J147" s="80">
        <v>6.6422400000000006E-2</v>
      </c>
      <c r="K147" s="81">
        <v>109.4549974</v>
      </c>
      <c r="L147" s="81">
        <v>53.167413399999994</v>
      </c>
      <c r="M147" s="81">
        <v>65.109491199999994</v>
      </c>
      <c r="N147" s="81">
        <v>383.46605499999998</v>
      </c>
      <c r="O147" s="81">
        <v>176.11752999999999</v>
      </c>
      <c r="P147" s="81">
        <v>148.0266288</v>
      </c>
      <c r="Q147" s="81">
        <v>60.950068799999997</v>
      </c>
      <c r="R147" s="80">
        <v>3.6315</v>
      </c>
    </row>
    <row r="148" spans="1:18" x14ac:dyDescent="0.2">
      <c r="A148" s="82" t="s">
        <v>223</v>
      </c>
      <c r="B148" s="79">
        <v>28.748999999999999</v>
      </c>
      <c r="C148" s="80">
        <v>9.2310271999999998</v>
      </c>
      <c r="D148" s="80">
        <v>27.658558500000005</v>
      </c>
      <c r="E148" s="80">
        <v>0.3012608</v>
      </c>
      <c r="F148" s="80">
        <v>0.4644432</v>
      </c>
      <c r="G148" s="80">
        <v>2.8628813000000002</v>
      </c>
      <c r="H148" s="80">
        <v>0.72147079999999997</v>
      </c>
      <c r="I148" s="80">
        <v>4.1478110000000008</v>
      </c>
      <c r="J148" s="80">
        <v>6.9158399999999995E-2</v>
      </c>
      <c r="K148" s="81">
        <v>94.893013599999989</v>
      </c>
      <c r="L148" s="81">
        <v>56.821410800000002</v>
      </c>
      <c r="M148" s="81">
        <v>57.830982399999996</v>
      </c>
      <c r="N148" s="81">
        <v>294.77275749999995</v>
      </c>
      <c r="O148" s="81">
        <v>153.558526</v>
      </c>
      <c r="P148" s="81">
        <v>117.88846559999999</v>
      </c>
      <c r="Q148" s="81">
        <v>52.626651199999998</v>
      </c>
      <c r="R148" s="80">
        <v>2.9073896408081055</v>
      </c>
    </row>
    <row r="149" spans="1:18" x14ac:dyDescent="0.2">
      <c r="A149" s="82" t="s">
        <v>223</v>
      </c>
      <c r="B149" s="79">
        <v>30.117999999999999</v>
      </c>
      <c r="C149" s="80">
        <v>8.503730599999999</v>
      </c>
      <c r="D149" s="80">
        <v>28.406261900000004</v>
      </c>
      <c r="E149" s="80">
        <v>0.235148</v>
      </c>
      <c r="F149" s="80">
        <v>0.46270559999999999</v>
      </c>
      <c r="G149" s="80">
        <v>2.8472537999999998</v>
      </c>
      <c r="H149" s="80">
        <v>0.64381559999999993</v>
      </c>
      <c r="I149" s="80">
        <v>3.809107</v>
      </c>
      <c r="J149" s="80">
        <v>5.5678400000000003E-2</v>
      </c>
      <c r="K149" s="81">
        <v>94.114428000000004</v>
      </c>
      <c r="L149" s="81">
        <v>49.063328800000001</v>
      </c>
      <c r="M149" s="81">
        <v>40.681705600000001</v>
      </c>
      <c r="N149" s="81">
        <v>196.06984749999998</v>
      </c>
      <c r="O149" s="81">
        <v>178.60129599999999</v>
      </c>
      <c r="P149" s="81">
        <v>128.9163312</v>
      </c>
      <c r="Q149" s="81">
        <v>49.269518399999995</v>
      </c>
      <c r="R149" s="80">
        <v>2.3863434791564941</v>
      </c>
    </row>
    <row r="150" spans="1:18" x14ac:dyDescent="0.2">
      <c r="A150" s="82" t="s">
        <v>223</v>
      </c>
      <c r="B150" s="79">
        <v>31.486999999999998</v>
      </c>
      <c r="C150" s="80">
        <v>8.402035699999999</v>
      </c>
      <c r="D150" s="80">
        <v>27.176119700000001</v>
      </c>
      <c r="E150" s="80">
        <v>0.251448</v>
      </c>
      <c r="F150" s="80">
        <v>0.47237680000000004</v>
      </c>
      <c r="G150" s="80">
        <v>2.8825368</v>
      </c>
      <c r="H150" s="80">
        <v>0.74026579999999997</v>
      </c>
      <c r="I150" s="80">
        <v>4.1075500000000007</v>
      </c>
      <c r="J150" s="80">
        <v>6.0700800000000006E-2</v>
      </c>
      <c r="K150" s="81">
        <v>98.147258099999988</v>
      </c>
      <c r="L150" s="81">
        <v>58.284194199999995</v>
      </c>
      <c r="M150" s="81">
        <v>49.43189439999999</v>
      </c>
      <c r="N150" s="81">
        <v>267.38531499999999</v>
      </c>
      <c r="O150" s="81">
        <v>180.168646</v>
      </c>
      <c r="P150" s="81">
        <v>135.14542560000001</v>
      </c>
      <c r="Q150" s="81">
        <v>52.759169599999993</v>
      </c>
      <c r="R150" s="80">
        <v>2.823</v>
      </c>
    </row>
    <row r="151" spans="1:18" x14ac:dyDescent="0.2">
      <c r="A151" s="82" t="s">
        <v>223</v>
      </c>
      <c r="B151" s="79">
        <v>32.856000000000002</v>
      </c>
      <c r="C151" s="80">
        <v>8.7561871999999994</v>
      </c>
      <c r="D151" s="80">
        <v>27.976773700000003</v>
      </c>
      <c r="E151" s="80">
        <v>0.31117119999999998</v>
      </c>
      <c r="F151" s="80">
        <v>0.47138560000000002</v>
      </c>
      <c r="G151" s="80">
        <v>2.9016888000000001</v>
      </c>
      <c r="H151" s="80">
        <v>0.72266149999999996</v>
      </c>
      <c r="I151" s="80">
        <v>4.2765839999999997</v>
      </c>
      <c r="J151" s="80">
        <v>6.1028800000000001E-2</v>
      </c>
      <c r="K151" s="81">
        <v>101.05478869999999</v>
      </c>
      <c r="L151" s="81">
        <v>61.54732640000001</v>
      </c>
      <c r="M151" s="81">
        <v>51.792889599999995</v>
      </c>
      <c r="N151" s="81">
        <v>258.83923749999997</v>
      </c>
      <c r="O151" s="81">
        <v>176.9341</v>
      </c>
      <c r="P151" s="81">
        <v>135.63663840000001</v>
      </c>
      <c r="Q151" s="81">
        <v>53.052603199999993</v>
      </c>
      <c r="R151" s="80">
        <v>2.6493380069732666</v>
      </c>
    </row>
    <row r="152" spans="1:18" x14ac:dyDescent="0.2">
      <c r="A152" s="82" t="s">
        <v>223</v>
      </c>
      <c r="B152" s="79">
        <v>34.225000000000001</v>
      </c>
      <c r="C152" s="80">
        <v>8.4016399999999987</v>
      </c>
      <c r="D152" s="80">
        <v>27.553041</v>
      </c>
      <c r="E152" s="80">
        <v>0.24779680000000001</v>
      </c>
      <c r="F152" s="80">
        <v>0.4768096</v>
      </c>
      <c r="G152" s="80">
        <v>2.9024032000000002</v>
      </c>
      <c r="H152" s="80">
        <v>0.70363200000000004</v>
      </c>
      <c r="I152" s="80">
        <v>4.2213840000000005</v>
      </c>
      <c r="J152" s="80">
        <v>6.5003999999999992E-2</v>
      </c>
      <c r="K152" s="81">
        <v>98.469641200000012</v>
      </c>
      <c r="L152" s="81">
        <v>48.571786199999998</v>
      </c>
      <c r="M152" s="81">
        <v>51.414457599999992</v>
      </c>
      <c r="N152" s="81">
        <v>280.1154325</v>
      </c>
      <c r="O152" s="81">
        <v>189.18419800000001</v>
      </c>
      <c r="P152" s="81">
        <v>143.93196</v>
      </c>
      <c r="Q152" s="81">
        <v>54.799006399999996</v>
      </c>
      <c r="R152" s="80">
        <v>2.4897490739822388</v>
      </c>
    </row>
    <row r="153" spans="1:18" x14ac:dyDescent="0.2">
      <c r="A153" s="82" t="s">
        <v>223</v>
      </c>
      <c r="B153" s="79">
        <v>35.594000000000001</v>
      </c>
      <c r="C153" s="80">
        <v>8.5148101999999994</v>
      </c>
      <c r="D153" s="80">
        <v>27.661116499999999</v>
      </c>
      <c r="E153" s="80">
        <v>0.22275999999999999</v>
      </c>
      <c r="F153" s="80">
        <v>0.45265840000000002</v>
      </c>
      <c r="G153" s="80">
        <v>2.8809883000000003</v>
      </c>
      <c r="H153" s="80">
        <v>0.72697000000000001</v>
      </c>
      <c r="I153" s="80">
        <v>4.0429469999999998</v>
      </c>
      <c r="J153" s="80">
        <v>6.2130399999999995E-2</v>
      </c>
      <c r="K153" s="81">
        <v>93.743383300000005</v>
      </c>
      <c r="L153" s="81">
        <v>49.916125599999994</v>
      </c>
      <c r="M153" s="81">
        <v>50.716460799999993</v>
      </c>
      <c r="N153" s="81">
        <v>280.36594749999995</v>
      </c>
      <c r="O153" s="81">
        <v>195.01474000000002</v>
      </c>
      <c r="P153" s="81">
        <v>139.76909280000001</v>
      </c>
      <c r="Q153" s="81">
        <v>54.0370256</v>
      </c>
      <c r="R153" s="80">
        <v>2.5220398902893066</v>
      </c>
    </row>
    <row r="154" spans="1:18" x14ac:dyDescent="0.2">
      <c r="A154" s="82" t="s">
        <v>223</v>
      </c>
      <c r="B154" s="79">
        <v>36.963000000000001</v>
      </c>
      <c r="C154" s="80">
        <v>7.8674450000000009</v>
      </c>
      <c r="D154" s="80">
        <v>27.084031700000004</v>
      </c>
      <c r="E154" s="80">
        <v>0.21584879999999998</v>
      </c>
      <c r="F154" s="80">
        <v>0.4563432</v>
      </c>
      <c r="G154" s="80">
        <v>2.8718835</v>
      </c>
      <c r="H154" s="80">
        <v>0.73412679999999997</v>
      </c>
      <c r="I154" s="80">
        <v>4.026294</v>
      </c>
      <c r="J154" s="80">
        <v>6.0301600000000004E-2</v>
      </c>
      <c r="K154" s="81">
        <v>92.605918399999979</v>
      </c>
      <c r="L154" s="81">
        <v>57.158976200000019</v>
      </c>
      <c r="M154" s="81">
        <v>50.178246399999992</v>
      </c>
      <c r="N154" s="81">
        <v>266.1481225</v>
      </c>
      <c r="O154" s="81">
        <v>192.93577600000003</v>
      </c>
      <c r="P154" s="81">
        <v>141.41322719999999</v>
      </c>
      <c r="Q154" s="81">
        <v>54.204251200000002</v>
      </c>
      <c r="R154" s="80">
        <v>2.4774351119995117</v>
      </c>
    </row>
    <row r="155" spans="1:18" x14ac:dyDescent="0.2">
      <c r="A155" s="82" t="s">
        <v>223</v>
      </c>
      <c r="B155" s="79">
        <v>38.332000000000001</v>
      </c>
      <c r="C155" s="80">
        <v>8.1258371</v>
      </c>
      <c r="D155" s="80">
        <v>26.1964057</v>
      </c>
      <c r="E155" s="80">
        <v>0.28196160000000003</v>
      </c>
      <c r="F155" s="80">
        <v>0.44798000000000004</v>
      </c>
      <c r="G155" s="80">
        <v>2.8508998999999999</v>
      </c>
      <c r="H155" s="80">
        <v>0.72543629999999992</v>
      </c>
      <c r="I155" s="80">
        <v>4.1262179999999997</v>
      </c>
      <c r="J155" s="80">
        <v>6.2500799999999995E-2</v>
      </c>
      <c r="K155" s="81">
        <v>101.24335239999999</v>
      </c>
      <c r="L155" s="81">
        <v>56.614133799999998</v>
      </c>
      <c r="M155" s="81">
        <v>53.359177599999995</v>
      </c>
      <c r="N155" s="81">
        <v>289.75366750000001</v>
      </c>
      <c r="O155" s="81">
        <v>181.58893599999999</v>
      </c>
      <c r="P155" s="81">
        <v>139.34054879999999</v>
      </c>
      <c r="Q155" s="81">
        <v>55.939611200000002</v>
      </c>
      <c r="R155" s="80">
        <v>2.6484770774841309</v>
      </c>
    </row>
    <row r="156" spans="1:18" x14ac:dyDescent="0.2">
      <c r="A156" s="82" t="s">
        <v>223</v>
      </c>
      <c r="B156" s="79">
        <v>39.701000000000001</v>
      </c>
      <c r="C156" s="80">
        <v>7.5303086000000006</v>
      </c>
      <c r="D156" s="80">
        <v>25.895968600000003</v>
      </c>
      <c r="E156" s="80">
        <v>0.24831839999999997</v>
      </c>
      <c r="F156" s="80">
        <v>0.43789520000000004</v>
      </c>
      <c r="G156" s="80">
        <v>2.8210375999999999</v>
      </c>
      <c r="H156" s="80">
        <v>0.75982240000000001</v>
      </c>
      <c r="I156" s="80">
        <v>3.9706840000000003</v>
      </c>
      <c r="J156" s="80">
        <v>6.2714400000000003E-2</v>
      </c>
      <c r="K156" s="81">
        <v>100.14238370000001</v>
      </c>
      <c r="L156" s="81">
        <v>57.230042599999997</v>
      </c>
      <c r="M156" s="81">
        <v>53.785964800000002</v>
      </c>
      <c r="N156" s="81">
        <v>296.11323249999998</v>
      </c>
      <c r="O156" s="81">
        <v>179.92406199999999</v>
      </c>
      <c r="P156" s="81">
        <v>133.15569120000001</v>
      </c>
      <c r="Q156" s="81">
        <v>54.551323199999999</v>
      </c>
      <c r="R156" s="80">
        <v>2.8526248931884766</v>
      </c>
    </row>
    <row r="157" spans="1:18" x14ac:dyDescent="0.2">
      <c r="A157" s="82" t="s">
        <v>223</v>
      </c>
      <c r="B157" s="79">
        <v>41.07</v>
      </c>
      <c r="C157" s="80">
        <v>8.1899404999999987</v>
      </c>
      <c r="D157" s="80">
        <v>27.558412799999999</v>
      </c>
      <c r="E157" s="80">
        <v>0.23540879999999995</v>
      </c>
      <c r="F157" s="80">
        <v>0.4577736</v>
      </c>
      <c r="G157" s="80">
        <v>2.8389621999999997</v>
      </c>
      <c r="H157" s="80">
        <v>0.69858290000000001</v>
      </c>
      <c r="I157" s="80">
        <v>3.8892080000000009</v>
      </c>
      <c r="J157" s="80">
        <v>6.0437600000000001E-2</v>
      </c>
      <c r="K157" s="81">
        <v>92.660662699999989</v>
      </c>
      <c r="L157" s="81">
        <v>54.340009000000002</v>
      </c>
      <c r="M157" s="81">
        <v>51.494348799999997</v>
      </c>
      <c r="N157" s="81">
        <v>283.374325</v>
      </c>
      <c r="O157" s="81">
        <v>203.832922</v>
      </c>
      <c r="P157" s="81">
        <v>145.5696432</v>
      </c>
      <c r="Q157" s="81">
        <v>54.858955199999997</v>
      </c>
      <c r="R157" s="80">
        <v>2.7789999999999999</v>
      </c>
    </row>
    <row r="158" spans="1:18" x14ac:dyDescent="0.2">
      <c r="A158" s="82" t="s">
        <v>223</v>
      </c>
      <c r="B158" s="79">
        <v>42.439</v>
      </c>
      <c r="C158" s="80">
        <v>8.0700433999999994</v>
      </c>
      <c r="D158" s="80">
        <v>26.441589999999998</v>
      </c>
      <c r="E158" s="80">
        <v>0.24492799999999995</v>
      </c>
      <c r="F158" s="80">
        <v>0.48582000000000003</v>
      </c>
      <c r="G158" s="80">
        <v>2.8650568000000001</v>
      </c>
      <c r="H158" s="80">
        <v>0.70977939999999995</v>
      </c>
      <c r="I158" s="80">
        <v>3.8621059999999998</v>
      </c>
      <c r="J158" s="80">
        <v>5.6752800000000013E-2</v>
      </c>
      <c r="K158" s="81">
        <v>88.311532199999988</v>
      </c>
      <c r="L158" s="81">
        <v>52.438982800000012</v>
      </c>
      <c r="M158" s="81">
        <v>55.587721599999995</v>
      </c>
      <c r="N158" s="81">
        <v>336.35385249999996</v>
      </c>
      <c r="O158" s="81">
        <v>174.42479200000002</v>
      </c>
      <c r="P158" s="81">
        <v>129.11263199999999</v>
      </c>
      <c r="Q158" s="81">
        <v>53.831937599999996</v>
      </c>
      <c r="R158" s="80">
        <v>2.458066463470459</v>
      </c>
    </row>
    <row r="159" spans="1:18" x14ac:dyDescent="0.2">
      <c r="A159" s="82" t="s">
        <v>223</v>
      </c>
      <c r="B159" s="79">
        <v>43.808</v>
      </c>
      <c r="C159" s="80">
        <v>7.9695356000000013</v>
      </c>
      <c r="D159" s="80">
        <v>26.649811200000002</v>
      </c>
      <c r="E159" s="80">
        <v>0.21767440000000002</v>
      </c>
      <c r="F159" s="80">
        <v>0.45841280000000001</v>
      </c>
      <c r="G159" s="80">
        <v>2.9131191999999997</v>
      </c>
      <c r="H159" s="80">
        <v>0.73416599999999999</v>
      </c>
      <c r="I159" s="80">
        <v>3.8863940000000001</v>
      </c>
      <c r="J159" s="80">
        <v>6.1558399999999992E-2</v>
      </c>
      <c r="K159" s="81">
        <v>88.974546500000002</v>
      </c>
      <c r="L159" s="81">
        <v>56.910243799999996</v>
      </c>
      <c r="M159" s="81">
        <v>54.942284799999996</v>
      </c>
      <c r="N159" s="81">
        <v>330.73924</v>
      </c>
      <c r="O159" s="81">
        <v>197.981482</v>
      </c>
      <c r="P159" s="81">
        <v>145.45075679999999</v>
      </c>
      <c r="Q159" s="81">
        <v>56.644798399999999</v>
      </c>
      <c r="R159" s="80">
        <v>2.8304999999999998</v>
      </c>
    </row>
    <row r="160" spans="1:18" x14ac:dyDescent="0.2">
      <c r="A160" s="82" t="s">
        <v>223</v>
      </c>
      <c r="B160" s="79">
        <v>45.177</v>
      </c>
      <c r="C160" s="80">
        <v>8.7245311999999995</v>
      </c>
      <c r="D160" s="80">
        <v>26.648915900000006</v>
      </c>
      <c r="E160" s="80">
        <v>0.19641919999999999</v>
      </c>
      <c r="F160" s="80">
        <v>0.38793040000000001</v>
      </c>
      <c r="G160" s="80">
        <v>3.3592734000000002</v>
      </c>
      <c r="H160" s="80">
        <v>0.79770219999999992</v>
      </c>
      <c r="I160" s="80">
        <v>3.8439870000000003</v>
      </c>
      <c r="J160" s="80">
        <v>5.1128E-2</v>
      </c>
      <c r="K160" s="81">
        <v>91.091326100000003</v>
      </c>
      <c r="L160" s="81">
        <v>53.629345000000008</v>
      </c>
      <c r="M160" s="81">
        <v>49.293136000000004</v>
      </c>
      <c r="N160" s="81">
        <v>232.86698499999997</v>
      </c>
      <c r="O160" s="81">
        <v>184.13849199999999</v>
      </c>
      <c r="P160" s="81">
        <v>163.36389600000001</v>
      </c>
      <c r="Q160" s="81">
        <v>53.719927999999996</v>
      </c>
      <c r="R160" s="80">
        <v>1.6416797041893005</v>
      </c>
    </row>
    <row r="161" spans="1:18" x14ac:dyDescent="0.2">
      <c r="A161" s="82" t="s">
        <v>223</v>
      </c>
      <c r="B161" s="79">
        <v>46.545999999999999</v>
      </c>
      <c r="C161" s="80">
        <v>8.2504825999999998</v>
      </c>
      <c r="D161" s="80">
        <v>26.134246300000001</v>
      </c>
      <c r="E161" s="80">
        <v>0.18742159999999999</v>
      </c>
      <c r="F161" s="80">
        <v>0.41257840000000001</v>
      </c>
      <c r="G161" s="80">
        <v>3.1533571</v>
      </c>
      <c r="H161" s="80">
        <v>0.77884279999999995</v>
      </c>
      <c r="I161" s="80">
        <v>4.0108649999999999</v>
      </c>
      <c r="J161" s="80">
        <v>5.2983200000000001E-2</v>
      </c>
      <c r="K161" s="81">
        <v>97.076702899999987</v>
      </c>
      <c r="L161" s="81">
        <v>49.223228200000015</v>
      </c>
      <c r="M161" s="81">
        <v>52.715843199999995</v>
      </c>
      <c r="N161" s="81">
        <v>271.19577999999996</v>
      </c>
      <c r="O161" s="81">
        <v>179.61523600000001</v>
      </c>
      <c r="P161" s="81">
        <v>149.30027999999999</v>
      </c>
      <c r="Q161" s="81">
        <v>56.498081599999999</v>
      </c>
      <c r="R161" s="80">
        <v>1.7938467860221863</v>
      </c>
    </row>
    <row r="162" spans="1:18" x14ac:dyDescent="0.2">
      <c r="A162" s="82" t="s">
        <v>223</v>
      </c>
      <c r="B162" s="79">
        <v>47.914999999999999</v>
      </c>
      <c r="C162" s="80">
        <v>8.1270241999999993</v>
      </c>
      <c r="D162" s="80">
        <v>25.766278</v>
      </c>
      <c r="E162" s="80">
        <v>0.19928799999999999</v>
      </c>
      <c r="F162" s="80">
        <v>0.42156560000000004</v>
      </c>
      <c r="G162" s="80">
        <v>3.0485416999999999</v>
      </c>
      <c r="H162" s="80">
        <v>0.77462949999999986</v>
      </c>
      <c r="I162" s="80">
        <v>4.1441819999999998</v>
      </c>
      <c r="J162" s="80">
        <v>5.8879200000000013E-2</v>
      </c>
      <c r="K162" s="81">
        <v>93.865037300000012</v>
      </c>
      <c r="L162" s="81">
        <v>53.179257800000009</v>
      </c>
      <c r="M162" s="81">
        <v>58.163161599999995</v>
      </c>
      <c r="N162" s="81">
        <v>286.14976749999994</v>
      </c>
      <c r="O162" s="81">
        <v>176.413972</v>
      </c>
      <c r="P162" s="81">
        <v>141.67403999999999</v>
      </c>
      <c r="Q162" s="81">
        <v>58.351761599999996</v>
      </c>
      <c r="R162" s="80">
        <v>2.7949999999999999</v>
      </c>
    </row>
    <row r="163" spans="1:18" x14ac:dyDescent="0.2">
      <c r="A163" s="82" t="s">
        <v>223</v>
      </c>
      <c r="B163" s="79">
        <v>49.283999999999999</v>
      </c>
      <c r="C163" s="80">
        <v>8.1788609000000001</v>
      </c>
      <c r="D163" s="80">
        <v>26.416521600000003</v>
      </c>
      <c r="E163" s="80">
        <v>0.20189599999999999</v>
      </c>
      <c r="F163" s="80">
        <v>0.42710160000000003</v>
      </c>
      <c r="G163" s="80">
        <v>2.8552832000000001</v>
      </c>
      <c r="H163" s="80">
        <v>0.78513159999999993</v>
      </c>
      <c r="I163" s="80">
        <v>3.9064769999999998</v>
      </c>
      <c r="J163" s="80">
        <v>5.441760000000001E-2</v>
      </c>
      <c r="K163" s="81">
        <v>87.599856299999999</v>
      </c>
      <c r="L163" s="81">
        <v>50.739311399999998</v>
      </c>
      <c r="M163" s="81">
        <v>51.433379200000005</v>
      </c>
      <c r="N163" s="81">
        <v>263.15292999999997</v>
      </c>
      <c r="O163" s="81">
        <v>185.31110200000001</v>
      </c>
      <c r="P163" s="81">
        <v>133.86347999999998</v>
      </c>
      <c r="Q163" s="81">
        <v>53.753057599999991</v>
      </c>
      <c r="R163" s="80">
        <v>2.7904999999999998</v>
      </c>
    </row>
    <row r="164" spans="1:18" x14ac:dyDescent="0.2">
      <c r="A164" s="82" t="s">
        <v>223</v>
      </c>
      <c r="B164" s="79">
        <v>50.652999999999999</v>
      </c>
      <c r="C164" s="80">
        <v>7.4677879999999996</v>
      </c>
      <c r="D164" s="80">
        <v>26.581768400000001</v>
      </c>
      <c r="E164" s="80">
        <v>0.25692479999999995</v>
      </c>
      <c r="F164" s="80">
        <v>0.42070320000000005</v>
      </c>
      <c r="G164" s="80">
        <v>2.7478609999999999</v>
      </c>
      <c r="H164" s="80">
        <v>0.81233080000000002</v>
      </c>
      <c r="I164" s="80">
        <v>3.7432129999999999</v>
      </c>
      <c r="J164" s="80">
        <v>5.6013600000000004E-2</v>
      </c>
      <c r="K164" s="81">
        <v>86.730030199999987</v>
      </c>
      <c r="L164" s="81">
        <v>50.739311399999998</v>
      </c>
      <c r="M164" s="81">
        <v>52.839884799999993</v>
      </c>
      <c r="N164" s="81">
        <v>277.81245249999995</v>
      </c>
      <c r="O164" s="81">
        <v>206.54114799999999</v>
      </c>
      <c r="P164" s="81">
        <v>140.81787360000001</v>
      </c>
      <c r="Q164" s="81">
        <v>54.324148799999996</v>
      </c>
      <c r="R164" s="80">
        <v>3.2530000000000001</v>
      </c>
    </row>
    <row r="165" spans="1:18" x14ac:dyDescent="0.2">
      <c r="A165" s="82" t="s">
        <v>223</v>
      </c>
      <c r="B165" s="79">
        <v>52.021999999999998</v>
      </c>
      <c r="C165" s="80">
        <v>7.7898877999999998</v>
      </c>
      <c r="D165" s="80">
        <v>27.232907300000001</v>
      </c>
      <c r="E165" s="80">
        <v>0.20059199999999996</v>
      </c>
      <c r="F165" s="80">
        <v>0.41089600000000004</v>
      </c>
      <c r="G165" s="80">
        <v>2.6885278000000001</v>
      </c>
      <c r="H165" s="80">
        <v>0.88106939999999989</v>
      </c>
      <c r="I165" s="80">
        <v>3.6121760000000007</v>
      </c>
      <c r="J165" s="80">
        <v>6.0633600000000003E-2</v>
      </c>
      <c r="K165" s="81">
        <v>85.166776300000009</v>
      </c>
      <c r="L165" s="81">
        <v>50.9110552</v>
      </c>
      <c r="M165" s="81">
        <v>51.9442624</v>
      </c>
      <c r="N165" s="81">
        <v>274.17119499999995</v>
      </c>
      <c r="O165" s="81">
        <v>213.14182</v>
      </c>
      <c r="P165" s="81">
        <v>134.61458399999998</v>
      </c>
      <c r="Q165" s="81">
        <v>53.219828800000002</v>
      </c>
      <c r="R165" s="80">
        <v>3.0105</v>
      </c>
    </row>
    <row r="166" spans="1:18" x14ac:dyDescent="0.2">
      <c r="A166" s="82" t="s">
        <v>223</v>
      </c>
      <c r="B166" s="79">
        <v>53.390999999999998</v>
      </c>
      <c r="C166" s="80">
        <v>6.9889909999999995</v>
      </c>
      <c r="D166" s="80">
        <v>26.602871900000004</v>
      </c>
      <c r="E166" s="80">
        <v>0.23697359999999998</v>
      </c>
      <c r="F166" s="80">
        <v>0.41279360000000004</v>
      </c>
      <c r="G166" s="80">
        <v>2.5609503999999998</v>
      </c>
      <c r="H166" s="80">
        <v>0.80654110000000001</v>
      </c>
      <c r="I166" s="80">
        <v>3.5023249999999999</v>
      </c>
      <c r="J166" s="80">
        <v>5.2892000000000002E-2</v>
      </c>
      <c r="K166" s="81">
        <v>75.21547910000001</v>
      </c>
      <c r="L166" s="81">
        <v>45.279042999999994</v>
      </c>
      <c r="M166" s="81">
        <v>52.682204799999994</v>
      </c>
      <c r="N166" s="81">
        <v>283.83579999999995</v>
      </c>
      <c r="O166" s="81">
        <v>193.471384</v>
      </c>
      <c r="P166" s="81">
        <v>122.78216159999999</v>
      </c>
      <c r="Q166" s="81">
        <v>51.121620799999995</v>
      </c>
      <c r="R166" s="80">
        <v>2.9322808980941772</v>
      </c>
    </row>
    <row r="167" spans="1:18" x14ac:dyDescent="0.2">
      <c r="A167" s="82" t="s">
        <v>223</v>
      </c>
      <c r="B167" s="79">
        <v>54.76</v>
      </c>
      <c r="C167" s="80">
        <v>7.1860495999999996</v>
      </c>
      <c r="D167" s="80">
        <v>26.394266999999999</v>
      </c>
      <c r="E167" s="80">
        <v>0.26696559999999991</v>
      </c>
      <c r="F167" s="80">
        <v>0.40909520000000005</v>
      </c>
      <c r="G167" s="80">
        <v>2.5629416000000003</v>
      </c>
      <c r="H167" s="80">
        <v>0.82371209999999995</v>
      </c>
      <c r="I167" s="80">
        <v>3.5217890000000001</v>
      </c>
      <c r="J167" s="80">
        <v>5.6868800000000004E-2</v>
      </c>
      <c r="K167" s="81">
        <v>75.848079899999988</v>
      </c>
      <c r="L167" s="81">
        <v>48.554019599999997</v>
      </c>
      <c r="M167" s="81">
        <v>54.4671424</v>
      </c>
      <c r="N167" s="81">
        <v>296.95267749999999</v>
      </c>
      <c r="O167" s="81">
        <v>198.61848400000002</v>
      </c>
      <c r="P167" s="81">
        <v>125.50364640000001</v>
      </c>
      <c r="Q167" s="81">
        <v>51.426097599999999</v>
      </c>
      <c r="R167" s="80">
        <v>3.0368728637695312</v>
      </c>
    </row>
    <row r="168" spans="1:18" x14ac:dyDescent="0.2">
      <c r="A168" s="82" t="s">
        <v>223</v>
      </c>
      <c r="B168" s="79">
        <v>56.128999999999998</v>
      </c>
      <c r="C168" s="80">
        <v>7.183279699999999</v>
      </c>
      <c r="D168" s="80">
        <v>26.854067499999999</v>
      </c>
      <c r="E168" s="80">
        <v>0.27452880000000002</v>
      </c>
      <c r="F168" s="80">
        <v>0.42978320000000003</v>
      </c>
      <c r="G168" s="80">
        <v>2.601048</v>
      </c>
      <c r="H168" s="80">
        <v>0.81646359999999996</v>
      </c>
      <c r="I168" s="80">
        <v>3.575272</v>
      </c>
      <c r="J168" s="80">
        <v>6.3157599999999994E-2</v>
      </c>
      <c r="K168" s="81">
        <v>82.332238099999984</v>
      </c>
      <c r="L168" s="81">
        <v>56.833255199999989</v>
      </c>
      <c r="M168" s="81">
        <v>56.363507200000001</v>
      </c>
      <c r="N168" s="81">
        <v>316.34121999999996</v>
      </c>
      <c r="O168" s="81">
        <v>194.04027400000001</v>
      </c>
      <c r="P168" s="81">
        <v>122.41812959999999</v>
      </c>
      <c r="Q168" s="81">
        <v>52.014542399999996</v>
      </c>
      <c r="R168" s="80">
        <v>3.1265785694122314</v>
      </c>
    </row>
    <row r="169" spans="1:18" x14ac:dyDescent="0.2">
      <c r="A169" s="82" t="s">
        <v>223</v>
      </c>
      <c r="B169" s="79">
        <v>57.497999999999998</v>
      </c>
      <c r="C169" s="80">
        <v>6.975932900000001</v>
      </c>
      <c r="D169" s="80">
        <v>27.475149900000005</v>
      </c>
      <c r="E169" s="80">
        <v>0.25314320000000001</v>
      </c>
      <c r="F169" s="80">
        <v>0.41316400000000003</v>
      </c>
      <c r="G169" s="80">
        <v>2.5531375999999999</v>
      </c>
      <c r="H169" s="80">
        <v>0.82588839999999997</v>
      </c>
      <c r="I169" s="80">
        <v>3.543418</v>
      </c>
      <c r="J169" s="80">
        <v>6.4466399999999993E-2</v>
      </c>
      <c r="K169" s="81">
        <v>84.254371299999974</v>
      </c>
      <c r="L169" s="81">
        <v>57.508385999999994</v>
      </c>
      <c r="M169" s="81">
        <v>57.050991999999994</v>
      </c>
      <c r="N169" s="81">
        <v>297.36800499999998</v>
      </c>
      <c r="O169" s="81">
        <v>231.47710599999999</v>
      </c>
      <c r="P169" s="81">
        <v>135.8052912</v>
      </c>
      <c r="Q169" s="81">
        <v>54.291019199999994</v>
      </c>
      <c r="R169" s="80">
        <v>3.9495000000000005</v>
      </c>
    </row>
    <row r="170" spans="1:18" x14ac:dyDescent="0.2">
      <c r="A170" s="82" t="s">
        <v>223</v>
      </c>
      <c r="B170" s="79">
        <v>58.866999999999997</v>
      </c>
      <c r="C170" s="80">
        <v>7.0147114999999998</v>
      </c>
      <c r="D170" s="80">
        <v>27.512368800000004</v>
      </c>
      <c r="E170" s="80">
        <v>0.25327359999999999</v>
      </c>
      <c r="F170" s="80">
        <v>0.39306880000000005</v>
      </c>
      <c r="G170" s="80">
        <v>2.4933693000000003</v>
      </c>
      <c r="H170" s="80">
        <v>0.8471557999999999</v>
      </c>
      <c r="I170" s="80">
        <v>3.3846100000000003</v>
      </c>
      <c r="J170" s="80">
        <v>6.88328E-2</v>
      </c>
      <c r="K170" s="81">
        <v>77.575566699999996</v>
      </c>
      <c r="L170" s="81">
        <v>50.863677599999995</v>
      </c>
      <c r="M170" s="81">
        <v>54.721532800000006</v>
      </c>
      <c r="N170" s="81">
        <v>246.14647749999997</v>
      </c>
      <c r="O170" s="81">
        <v>220.40194000000002</v>
      </c>
      <c r="P170" s="81">
        <v>119.55840480000001</v>
      </c>
      <c r="Q170" s="81">
        <v>52.082379199999998</v>
      </c>
      <c r="R170" s="80">
        <v>3.2301830053329468</v>
      </c>
    </row>
    <row r="171" spans="1:18" x14ac:dyDescent="0.2">
      <c r="A171" s="82" t="s">
        <v>223</v>
      </c>
      <c r="B171" s="79">
        <v>60.235999999999997</v>
      </c>
      <c r="C171" s="80">
        <v>7.2394691000000018</v>
      </c>
      <c r="D171" s="80">
        <v>28.379147100000004</v>
      </c>
      <c r="E171" s="80">
        <v>0.26879120000000001</v>
      </c>
      <c r="F171" s="80">
        <v>0.39428640000000004</v>
      </c>
      <c r="G171" s="80">
        <v>2.4938500000000001</v>
      </c>
      <c r="H171" s="80">
        <v>0.85908589999999996</v>
      </c>
      <c r="I171" s="80">
        <v>3.3066760000000004</v>
      </c>
      <c r="J171" s="80">
        <v>7.2688000000000003E-2</v>
      </c>
      <c r="K171" s="81">
        <v>74.3699838</v>
      </c>
      <c r="L171" s="81">
        <v>51.615797000000008</v>
      </c>
      <c r="M171" s="81">
        <v>51.445993599999994</v>
      </c>
      <c r="N171" s="81">
        <v>237.47953749999999</v>
      </c>
      <c r="O171" s="81">
        <v>202.96759</v>
      </c>
      <c r="P171" s="81">
        <v>115.8793776</v>
      </c>
      <c r="Q171" s="81">
        <v>50.640452799999991</v>
      </c>
      <c r="R171" s="80">
        <v>3.4729999999999999</v>
      </c>
    </row>
    <row r="172" spans="1:18" x14ac:dyDescent="0.2">
      <c r="A172" s="82" t="s">
        <v>223</v>
      </c>
      <c r="B172" s="79">
        <v>61.604999999999997</v>
      </c>
      <c r="C172" s="80">
        <v>7.3554092000000013</v>
      </c>
      <c r="D172" s="80">
        <v>29.014810099999998</v>
      </c>
      <c r="E172" s="80">
        <v>0.27674560000000004</v>
      </c>
      <c r="F172" s="80">
        <v>0.38812480000000005</v>
      </c>
      <c r="G172" s="80">
        <v>2.4726726000000001</v>
      </c>
      <c r="H172" s="80">
        <v>0.84794119999999995</v>
      </c>
      <c r="I172" s="80">
        <v>3.031282</v>
      </c>
      <c r="J172" s="80">
        <v>6.3545599999999994E-2</v>
      </c>
      <c r="K172" s="81">
        <v>64.601167599999997</v>
      </c>
      <c r="L172" s="81">
        <v>34.251906600000005</v>
      </c>
      <c r="M172" s="81">
        <v>54.559647999999996</v>
      </c>
      <c r="N172" s="81">
        <v>228.31156749999997</v>
      </c>
      <c r="O172" s="81">
        <v>255.125902</v>
      </c>
      <c r="P172" s="81">
        <v>132.2718768</v>
      </c>
      <c r="Q172" s="81">
        <v>54.024404799999999</v>
      </c>
      <c r="R172" s="80">
        <v>2.8463362455368042</v>
      </c>
    </row>
    <row r="173" spans="1:18" x14ac:dyDescent="0.2">
      <c r="A173" s="82" t="s">
        <v>223</v>
      </c>
      <c r="B173" s="79">
        <v>62.973999999999997</v>
      </c>
      <c r="C173" s="80">
        <v>6.8694896000000005</v>
      </c>
      <c r="D173" s="80">
        <v>29.093340699999999</v>
      </c>
      <c r="E173" s="80">
        <v>0.23801679999999995</v>
      </c>
      <c r="F173" s="80">
        <v>0.38882320000000004</v>
      </c>
      <c r="G173" s="80">
        <v>2.4074304</v>
      </c>
      <c r="H173" s="80">
        <v>0.83305569999999995</v>
      </c>
      <c r="I173" s="80">
        <v>3.024591</v>
      </c>
      <c r="J173" s="80">
        <v>5.8722400000000015E-2</v>
      </c>
      <c r="K173" s="81">
        <v>71.559776399999976</v>
      </c>
      <c r="L173" s="81">
        <v>40.410994600000002</v>
      </c>
      <c r="M173" s="81">
        <v>49.015619199999989</v>
      </c>
      <c r="N173" s="81">
        <v>230.58378249999998</v>
      </c>
      <c r="O173" s="81">
        <v>233.32928800000002</v>
      </c>
      <c r="P173" s="81">
        <v>124.08069599999999</v>
      </c>
      <c r="Q173" s="81">
        <v>51.964059200000001</v>
      </c>
      <c r="R173" s="80">
        <v>2.7900184392929077</v>
      </c>
    </row>
    <row r="174" spans="1:18" x14ac:dyDescent="0.2">
      <c r="A174" s="82" t="s">
        <v>223</v>
      </c>
      <c r="B174" s="79">
        <v>64.343000000000004</v>
      </c>
      <c r="C174" s="80">
        <v>7.5485107999999999</v>
      </c>
      <c r="D174" s="80">
        <v>26.4373693</v>
      </c>
      <c r="E174" s="80">
        <v>0.26774799999999999</v>
      </c>
      <c r="F174" s="80">
        <v>0.38753120000000002</v>
      </c>
      <c r="G174" s="80">
        <v>2.7807917999999998</v>
      </c>
      <c r="H174" s="80">
        <v>0.83482529999999988</v>
      </c>
      <c r="I174" s="80">
        <v>3.5856840000000005</v>
      </c>
      <c r="J174" s="80">
        <v>6.4804E-2</v>
      </c>
      <c r="K174" s="81">
        <v>81.845622100000014</v>
      </c>
      <c r="L174" s="81">
        <v>43.1707398</v>
      </c>
      <c r="M174" s="81">
        <v>52.209164799999996</v>
      </c>
      <c r="N174" s="81">
        <v>242.1821875</v>
      </c>
      <c r="O174" s="81">
        <v>207.85385200000002</v>
      </c>
      <c r="P174" s="81">
        <v>139.56265439999999</v>
      </c>
      <c r="Q174" s="81">
        <v>55.373252799999996</v>
      </c>
      <c r="R174" s="80">
        <v>2.9950000000000001</v>
      </c>
    </row>
    <row r="175" spans="1:18" x14ac:dyDescent="0.2">
      <c r="A175" s="82" t="s">
        <v>223</v>
      </c>
      <c r="B175" s="79">
        <v>65.712000000000003</v>
      </c>
      <c r="C175" s="80">
        <v>7.4654137999999994</v>
      </c>
      <c r="D175" s="80">
        <v>27.487044600000004</v>
      </c>
      <c r="E175" s="80">
        <v>0.21754399999999999</v>
      </c>
      <c r="F175" s="80">
        <v>0.39349119999999999</v>
      </c>
      <c r="G175" s="80">
        <v>2.7784377</v>
      </c>
      <c r="H175" s="80">
        <v>0.8047666</v>
      </c>
      <c r="I175" s="80">
        <v>3.5207660000000001</v>
      </c>
      <c r="J175" s="80">
        <v>5.813440000000001E-2</v>
      </c>
      <c r="K175" s="81">
        <v>87.441706100000005</v>
      </c>
      <c r="L175" s="81">
        <v>46.350961200000008</v>
      </c>
      <c r="M175" s="81">
        <v>54.858188799999994</v>
      </c>
      <c r="N175" s="81">
        <v>264.66920499999998</v>
      </c>
      <c r="O175" s="81">
        <v>222.18136600000003</v>
      </c>
      <c r="P175" s="81">
        <v>141.80214240000001</v>
      </c>
      <c r="Q175" s="81">
        <v>56.701591999999998</v>
      </c>
      <c r="R175" s="80">
        <v>2.8014999999999999</v>
      </c>
    </row>
    <row r="176" spans="1:18" x14ac:dyDescent="0.2">
      <c r="A176" s="82" t="s">
        <v>223</v>
      </c>
      <c r="B176" s="79">
        <v>67.081000000000003</v>
      </c>
      <c r="C176" s="80">
        <v>7.2549014000000005</v>
      </c>
      <c r="D176" s="80">
        <v>25.510733800000004</v>
      </c>
      <c r="E176" s="80">
        <v>0.26618319999999995</v>
      </c>
      <c r="F176" s="80">
        <v>0.41091280000000002</v>
      </c>
      <c r="G176" s="80">
        <v>2.7171075999999998</v>
      </c>
      <c r="H176" s="80">
        <v>0.80510330000000008</v>
      </c>
      <c r="I176" s="80">
        <v>3.7041940000000002</v>
      </c>
      <c r="J176" s="80">
        <v>6.0538399999999999E-2</v>
      </c>
      <c r="K176" s="81">
        <v>91.079160699999989</v>
      </c>
      <c r="L176" s="81">
        <v>47.109002800000006</v>
      </c>
      <c r="M176" s="81">
        <v>55.688636799999998</v>
      </c>
      <c r="N176" s="81">
        <v>266.06681500000002</v>
      </c>
      <c r="O176" s="81">
        <v>214.226968</v>
      </c>
      <c r="P176" s="81">
        <v>137.99501280000001</v>
      </c>
      <c r="Q176" s="81">
        <v>55.382718399999995</v>
      </c>
      <c r="R176" s="80">
        <v>2.3536405563354492</v>
      </c>
    </row>
    <row r="177" spans="1:18" x14ac:dyDescent="0.2">
      <c r="A177" s="82" t="s">
        <v>223</v>
      </c>
      <c r="B177" s="79">
        <v>68.45</v>
      </c>
      <c r="C177" s="80">
        <v>8.287678399999999</v>
      </c>
      <c r="D177" s="80">
        <v>26.047913800000003</v>
      </c>
      <c r="E177" s="80">
        <v>0.23749519999999999</v>
      </c>
      <c r="F177" s="80">
        <v>0.42630079999999998</v>
      </c>
      <c r="G177" s="80">
        <v>2.8990136</v>
      </c>
      <c r="H177" s="80">
        <v>0.76151849999999999</v>
      </c>
      <c r="I177" s="80">
        <v>4.1293389999999999</v>
      </c>
      <c r="J177" s="80">
        <v>6.1423200000000004E-2</v>
      </c>
      <c r="K177" s="81">
        <v>98.603460600000005</v>
      </c>
      <c r="L177" s="81">
        <v>54.535441600000006</v>
      </c>
      <c r="M177" s="81">
        <v>51.099097599999993</v>
      </c>
      <c r="N177" s="81">
        <v>253.19825499999996</v>
      </c>
      <c r="O177" s="81">
        <v>182.122996</v>
      </c>
      <c r="P177" s="81">
        <v>136.8983088</v>
      </c>
      <c r="Q177" s="81">
        <v>54.4124944</v>
      </c>
      <c r="R177" s="80">
        <v>2.7286840677261353</v>
      </c>
    </row>
    <row r="178" spans="1:18" x14ac:dyDescent="0.2">
      <c r="A178" s="82" t="s">
        <v>223</v>
      </c>
      <c r="B178" s="79">
        <v>69.819000000000003</v>
      </c>
      <c r="C178" s="80">
        <v>8.3161687999999998</v>
      </c>
      <c r="D178" s="80">
        <v>27.159236900000003</v>
      </c>
      <c r="E178" s="80">
        <v>0.24740559999999998</v>
      </c>
      <c r="F178" s="80">
        <v>0.43812079999999998</v>
      </c>
      <c r="G178" s="80">
        <v>2.8463759999999998</v>
      </c>
      <c r="H178" s="80">
        <v>0.77511739999999996</v>
      </c>
      <c r="I178" s="80">
        <v>3.9381430000000002</v>
      </c>
      <c r="J178" s="80">
        <v>5.8252000000000005E-2</v>
      </c>
      <c r="K178" s="81">
        <v>92.709324299999992</v>
      </c>
      <c r="L178" s="81">
        <v>56.418701200000008</v>
      </c>
      <c r="M178" s="81">
        <v>54.946489599999992</v>
      </c>
      <c r="N178" s="81">
        <v>276.79281249999997</v>
      </c>
      <c r="O178" s="81">
        <v>200.41571200000001</v>
      </c>
      <c r="P178" s="81">
        <v>141.8896944</v>
      </c>
      <c r="Q178" s="81">
        <v>55.791316799999997</v>
      </c>
      <c r="R178" s="80">
        <v>3.1390000000000002</v>
      </c>
    </row>
    <row r="179" spans="1:18" x14ac:dyDescent="0.2">
      <c r="A179" s="82" t="s">
        <v>223</v>
      </c>
      <c r="B179" s="79">
        <v>71.188000000000002</v>
      </c>
      <c r="C179" s="80">
        <v>7.9113677000000004</v>
      </c>
      <c r="D179" s="80">
        <v>26.645206800000004</v>
      </c>
      <c r="E179" s="80">
        <v>0.25249120000000003</v>
      </c>
      <c r="F179" s="80">
        <v>0.42167520000000003</v>
      </c>
      <c r="G179" s="80">
        <v>2.7908066999999996</v>
      </c>
      <c r="H179" s="80">
        <v>0.78774889999999997</v>
      </c>
      <c r="I179" s="80">
        <v>3.9587960000000004</v>
      </c>
      <c r="J179" s="80">
        <v>6.3564800000000005E-2</v>
      </c>
      <c r="K179" s="81">
        <v>99.315136499999994</v>
      </c>
      <c r="L179" s="81">
        <v>53.226635399999999</v>
      </c>
      <c r="M179" s="81">
        <v>52.528729599999991</v>
      </c>
      <c r="N179" s="81">
        <v>271.30125999999996</v>
      </c>
      <c r="O179" s="81">
        <v>199.27948000000004</v>
      </c>
      <c r="P179" s="81">
        <v>140.19395040000001</v>
      </c>
      <c r="Q179" s="81">
        <v>54.448779199999997</v>
      </c>
      <c r="R179" s="80">
        <v>3.1784999999999997</v>
      </c>
    </row>
    <row r="180" spans="1:18" x14ac:dyDescent="0.2">
      <c r="A180" s="82" t="s">
        <v>223</v>
      </c>
      <c r="B180" s="79">
        <v>72.557000000000002</v>
      </c>
      <c r="C180" s="80">
        <v>7.9505419999999996</v>
      </c>
      <c r="D180" s="80">
        <v>26.648020600000002</v>
      </c>
      <c r="E180" s="80">
        <v>0.22667200000000001</v>
      </c>
      <c r="F180" s="80">
        <v>0.42599120000000001</v>
      </c>
      <c r="G180" s="80">
        <v>2.7329251000000001</v>
      </c>
      <c r="H180" s="80">
        <v>0.7901996</v>
      </c>
      <c r="I180" s="80">
        <v>3.8432430000000002</v>
      </c>
      <c r="J180" s="80">
        <v>6.2579200000000001E-2</v>
      </c>
      <c r="K180" s="81">
        <v>86.115677500000004</v>
      </c>
      <c r="L180" s="81">
        <v>48.696152399999995</v>
      </c>
      <c r="M180" s="81">
        <v>52.234393600000004</v>
      </c>
      <c r="N180" s="81">
        <v>263.87590749999998</v>
      </c>
      <c r="O180" s="81">
        <v>194.62464399999999</v>
      </c>
      <c r="P180" s="81">
        <v>134.00172000000001</v>
      </c>
      <c r="Q180" s="81">
        <v>53.781454399999994</v>
      </c>
      <c r="R180" s="80">
        <v>3.2588207721710205</v>
      </c>
    </row>
    <row r="181" spans="1:18" x14ac:dyDescent="0.2">
      <c r="A181" s="82" t="s">
        <v>223</v>
      </c>
      <c r="B181" s="79">
        <v>73.926000000000002</v>
      </c>
      <c r="C181" s="80">
        <v>7.8789202999999999</v>
      </c>
      <c r="D181" s="80">
        <v>27.683371100000002</v>
      </c>
      <c r="E181" s="80">
        <v>0.23971199999999995</v>
      </c>
      <c r="F181" s="80">
        <v>0.4322144</v>
      </c>
      <c r="G181" s="80">
        <v>2.6777244000000002</v>
      </c>
      <c r="H181" s="80">
        <v>0.78291189999999999</v>
      </c>
      <c r="I181" s="80">
        <v>3.8197280000000005</v>
      </c>
      <c r="J181" s="80">
        <v>6.2851199999999996E-2</v>
      </c>
      <c r="K181" s="81">
        <v>93.919781599999993</v>
      </c>
      <c r="L181" s="81">
        <v>40.529438599999999</v>
      </c>
      <c r="M181" s="81">
        <v>51.559523200000001</v>
      </c>
      <c r="N181" s="81">
        <v>266.3810575</v>
      </c>
      <c r="O181" s="81">
        <v>200.32747599999999</v>
      </c>
      <c r="P181" s="81">
        <v>133.64690400000001</v>
      </c>
      <c r="Q181" s="81">
        <v>52.615607999999995</v>
      </c>
      <c r="R181" s="80">
        <v>3.9463368654251099</v>
      </c>
    </row>
    <row r="182" spans="1:18" x14ac:dyDescent="0.2">
      <c r="A182" s="82" t="s">
        <v>223</v>
      </c>
      <c r="B182" s="79">
        <v>75.295000000000002</v>
      </c>
      <c r="C182" s="80">
        <v>7.9121591000000011</v>
      </c>
      <c r="D182" s="80">
        <v>27.604456800000001</v>
      </c>
      <c r="E182" s="80">
        <v>0.28339599999999998</v>
      </c>
      <c r="F182" s="80">
        <v>0.43559520000000002</v>
      </c>
      <c r="G182" s="80">
        <v>2.6756476999999999</v>
      </c>
      <c r="H182" s="80">
        <v>0.7909044999999999</v>
      </c>
      <c r="I182" s="80">
        <v>3.8138930000000002</v>
      </c>
      <c r="J182" s="80">
        <v>6.0735199999999996E-2</v>
      </c>
      <c r="K182" s="81">
        <v>88.153381999999993</v>
      </c>
      <c r="L182" s="81">
        <v>54.363697800000004</v>
      </c>
      <c r="M182" s="81">
        <v>52.196550399999992</v>
      </c>
      <c r="N182" s="81">
        <v>275.71823499999999</v>
      </c>
      <c r="O182" s="81">
        <v>178.68953200000001</v>
      </c>
      <c r="P182" s="81">
        <v>120.882744</v>
      </c>
      <c r="Q182" s="81">
        <v>51.069559999999996</v>
      </c>
      <c r="R182" s="80">
        <v>2.946496844291687</v>
      </c>
    </row>
    <row r="183" spans="1:18" x14ac:dyDescent="0.2">
      <c r="A183" s="82" t="s">
        <v>223</v>
      </c>
      <c r="B183" s="79">
        <v>76.664000000000001</v>
      </c>
      <c r="C183" s="80">
        <v>7.4812418000000003</v>
      </c>
      <c r="D183" s="80">
        <v>26.2705877</v>
      </c>
      <c r="E183" s="80">
        <v>0.26774799999999999</v>
      </c>
      <c r="F183" s="80">
        <v>0.43888000000000005</v>
      </c>
      <c r="G183" s="80">
        <v>2.7026600000000003</v>
      </c>
      <c r="H183" s="80">
        <v>0.79388369999999997</v>
      </c>
      <c r="I183" s="80">
        <v>3.9112560000000007</v>
      </c>
      <c r="J183" s="80">
        <v>5.5188000000000001E-2</v>
      </c>
      <c r="K183" s="81">
        <v>96.170380600000016</v>
      </c>
      <c r="L183" s="81">
        <v>46.4220276</v>
      </c>
      <c r="M183" s="81">
        <v>54.7804</v>
      </c>
      <c r="N183" s="81">
        <v>284.73018249999996</v>
      </c>
      <c r="O183" s="81">
        <v>198.68040400000001</v>
      </c>
      <c r="P183" s="81">
        <v>134.13166559999999</v>
      </c>
      <c r="Q183" s="81">
        <v>53.325527999999998</v>
      </c>
      <c r="R183" s="80">
        <v>2.8313182592391968</v>
      </c>
    </row>
    <row r="184" spans="1:18" x14ac:dyDescent="0.2">
      <c r="A184" s="82" t="s">
        <v>223</v>
      </c>
      <c r="B184" s="79">
        <v>78.033000000000001</v>
      </c>
      <c r="C184" s="80">
        <v>7.2881402</v>
      </c>
      <c r="D184" s="80">
        <v>25.987800800000002</v>
      </c>
      <c r="E184" s="80">
        <v>0.24897039999999995</v>
      </c>
      <c r="F184" s="80">
        <v>0.42696720000000005</v>
      </c>
      <c r="G184" s="80">
        <v>2.6502941</v>
      </c>
      <c r="H184" s="80">
        <v>0.82079940000000007</v>
      </c>
      <c r="I184" s="80">
        <v>3.8638280000000007</v>
      </c>
      <c r="J184" s="80">
        <v>5.9982399999999998E-2</v>
      </c>
      <c r="K184" s="81">
        <v>88.773817400000013</v>
      </c>
      <c r="L184" s="81">
        <v>54.209720600000004</v>
      </c>
      <c r="M184" s="81">
        <v>55.0074592</v>
      </c>
      <c r="N184" s="81">
        <v>288.54504250000002</v>
      </c>
      <c r="O184" s="81">
        <v>170.629096</v>
      </c>
      <c r="P184" s="81">
        <v>120.2026032</v>
      </c>
      <c r="Q184" s="81">
        <v>51.142129599999997</v>
      </c>
      <c r="R184" s="80">
        <v>3.0439268350601196</v>
      </c>
    </row>
    <row r="185" spans="1:18" x14ac:dyDescent="0.2">
      <c r="A185" s="82" t="s">
        <v>223</v>
      </c>
      <c r="B185" s="79">
        <v>79.402000000000001</v>
      </c>
      <c r="C185" s="80">
        <v>7.8789202999999999</v>
      </c>
      <c r="D185" s="80">
        <v>27.7639481</v>
      </c>
      <c r="E185" s="80">
        <v>0.22367279999999998</v>
      </c>
      <c r="F185" s="80">
        <v>0.43248640000000005</v>
      </c>
      <c r="G185" s="80">
        <v>2.6934697000000001</v>
      </c>
      <c r="H185" s="80">
        <v>0.80800269999999996</v>
      </c>
      <c r="I185" s="80">
        <v>3.7325110000000006</v>
      </c>
      <c r="J185" s="80">
        <v>5.1743200000000003E-2</v>
      </c>
      <c r="K185" s="81">
        <v>83.743424499999975</v>
      </c>
      <c r="L185" s="81">
        <v>56.649667000000001</v>
      </c>
      <c r="M185" s="81">
        <v>54.126553599999994</v>
      </c>
      <c r="N185" s="81">
        <v>294.95954499999999</v>
      </c>
      <c r="O185" s="81">
        <v>196.84060600000001</v>
      </c>
      <c r="P185" s="81">
        <v>130.80468959999999</v>
      </c>
      <c r="Q185" s="81">
        <v>52.584055999999997</v>
      </c>
      <c r="R185" s="80">
        <v>3.1062885522842407</v>
      </c>
    </row>
    <row r="186" spans="1:18" x14ac:dyDescent="0.2">
      <c r="A186" s="82" t="s">
        <v>223</v>
      </c>
      <c r="B186" s="79">
        <v>80.771000000000001</v>
      </c>
      <c r="C186" s="80">
        <v>7.5002354000000002</v>
      </c>
      <c r="D186" s="80">
        <v>26.750724300000002</v>
      </c>
      <c r="E186" s="80">
        <v>0.27687600000000001</v>
      </c>
      <c r="F186" s="80">
        <v>0.43178640000000001</v>
      </c>
      <c r="G186" s="80">
        <v>2.637775</v>
      </c>
      <c r="H186" s="80">
        <v>0.79865209999999998</v>
      </c>
      <c r="I186" s="80">
        <v>3.7163410000000008</v>
      </c>
      <c r="J186" s="80">
        <v>4.97632E-2</v>
      </c>
      <c r="K186" s="81">
        <v>81.857787500000001</v>
      </c>
      <c r="L186" s="81">
        <v>48.542175199999996</v>
      </c>
      <c r="M186" s="81">
        <v>54.788809599999993</v>
      </c>
      <c r="N186" s="81">
        <v>296.64283</v>
      </c>
      <c r="O186" s="81">
        <v>210.30433600000003</v>
      </c>
      <c r="P186" s="81">
        <v>133.39438559999999</v>
      </c>
      <c r="Q186" s="81">
        <v>53.405985599999994</v>
      </c>
      <c r="R186" s="80">
        <v>3.3911889791488647</v>
      </c>
    </row>
    <row r="187" spans="1:18" x14ac:dyDescent="0.2">
      <c r="A187" s="82" t="s">
        <v>223</v>
      </c>
      <c r="B187" s="79">
        <v>84.878</v>
      </c>
      <c r="C187" s="80">
        <v>7.8678406999999995</v>
      </c>
      <c r="D187" s="80">
        <v>27.208094700000004</v>
      </c>
      <c r="E187" s="80">
        <v>0.24023359999999996</v>
      </c>
      <c r="F187" s="80">
        <v>0.43178400000000006</v>
      </c>
      <c r="G187" s="80">
        <v>2.6672364000000002</v>
      </c>
      <c r="H187" s="80">
        <v>0.81625919999999996</v>
      </c>
      <c r="I187" s="80">
        <v>3.8163990000000005</v>
      </c>
      <c r="J187" s="80">
        <v>6.1737599999999997E-2</v>
      </c>
      <c r="K187" s="81">
        <v>82.253163000000001</v>
      </c>
      <c r="L187" s="81">
        <v>55.364549600000011</v>
      </c>
      <c r="M187" s="81">
        <v>56.512777599999993</v>
      </c>
      <c r="N187" s="81">
        <v>299.79404499999998</v>
      </c>
      <c r="O187" s="81">
        <v>180.40471600000001</v>
      </c>
      <c r="P187" s="81">
        <v>123.72956640000001</v>
      </c>
      <c r="Q187" s="81">
        <v>51.605944000000001</v>
      </c>
      <c r="R187" s="80">
        <v>3.5858515501022339</v>
      </c>
    </row>
    <row r="188" spans="1:18" x14ac:dyDescent="0.2">
      <c r="A188" s="82" t="s">
        <v>223</v>
      </c>
      <c r="B188" s="79">
        <v>86.247</v>
      </c>
      <c r="C188" s="80">
        <v>7.4460245000000009</v>
      </c>
      <c r="D188" s="80">
        <v>26.904076400000001</v>
      </c>
      <c r="E188" s="80">
        <v>0.29774</v>
      </c>
      <c r="F188" s="80">
        <v>0.4382704</v>
      </c>
      <c r="G188" s="80">
        <v>2.6710421000000002</v>
      </c>
      <c r="H188" s="80">
        <v>0.81006770000000006</v>
      </c>
      <c r="I188" s="80">
        <v>3.8887020000000003</v>
      </c>
      <c r="J188" s="80">
        <v>5.79328E-2</v>
      </c>
      <c r="K188" s="81">
        <v>86.395481699999976</v>
      </c>
      <c r="L188" s="81">
        <v>51.615797000000008</v>
      </c>
      <c r="M188" s="81">
        <v>55.453167999999991</v>
      </c>
      <c r="N188" s="81">
        <v>324.81917499999997</v>
      </c>
      <c r="O188" s="81">
        <v>199.60765600000002</v>
      </c>
      <c r="P188" s="81">
        <v>134.21829600000001</v>
      </c>
      <c r="Q188" s="81">
        <v>54.145879999999998</v>
      </c>
      <c r="R188" s="80">
        <v>3.5816259384155273</v>
      </c>
    </row>
    <row r="189" spans="1:18" x14ac:dyDescent="0.2">
      <c r="A189" s="82" t="s">
        <v>223</v>
      </c>
      <c r="B189" s="79">
        <v>87.616</v>
      </c>
      <c r="C189" s="80">
        <v>7.8856472000000002</v>
      </c>
      <c r="D189" s="80">
        <v>27.306833500000003</v>
      </c>
      <c r="E189" s="80">
        <v>0.282744</v>
      </c>
      <c r="F189" s="80">
        <v>0.43290960000000001</v>
      </c>
      <c r="G189" s="80">
        <v>2.6915735000000001</v>
      </c>
      <c r="H189" s="80">
        <v>0.82729889999999995</v>
      </c>
      <c r="I189" s="80">
        <v>3.9077669999999998</v>
      </c>
      <c r="J189" s="80">
        <v>7.0277599999999996E-2</v>
      </c>
      <c r="K189" s="81">
        <v>98.597377899999998</v>
      </c>
      <c r="L189" s="81">
        <v>55.631048599999993</v>
      </c>
      <c r="M189" s="81">
        <v>57.034172799999993</v>
      </c>
      <c r="N189" s="81">
        <v>301.29933249999999</v>
      </c>
      <c r="O189" s="81">
        <v>201.47609199999999</v>
      </c>
      <c r="P189" s="81">
        <v>137.10935520000001</v>
      </c>
      <c r="Q189" s="81">
        <v>53.494331199999998</v>
      </c>
      <c r="R189" s="80">
        <v>3.6566452980041504</v>
      </c>
    </row>
    <row r="190" spans="1:18" x14ac:dyDescent="0.2">
      <c r="A190" s="82" t="s">
        <v>223</v>
      </c>
      <c r="B190" s="79">
        <v>88.984999999999999</v>
      </c>
      <c r="C190" s="80">
        <v>6.8259625999999995</v>
      </c>
      <c r="D190" s="80">
        <v>26.822092500000004</v>
      </c>
      <c r="E190" s="80">
        <v>0.28248319999999993</v>
      </c>
      <c r="F190" s="80">
        <v>0.42064400000000002</v>
      </c>
      <c r="G190" s="80">
        <v>2.5243355000000003</v>
      </c>
      <c r="H190" s="80">
        <v>0.76568979999999998</v>
      </c>
      <c r="I190" s="80">
        <v>3.5297710000000002</v>
      </c>
      <c r="J190" s="80">
        <v>5.5129600000000008E-2</v>
      </c>
      <c r="K190" s="81">
        <v>80.075556400000011</v>
      </c>
      <c r="L190" s="81">
        <v>49.803603800000012</v>
      </c>
      <c r="M190" s="81">
        <v>49.608495999999988</v>
      </c>
      <c r="N190" s="81">
        <v>213.91134999999997</v>
      </c>
      <c r="O190" s="81">
        <v>204.397942</v>
      </c>
      <c r="P190" s="81">
        <v>125.4658608</v>
      </c>
      <c r="Q190" s="81">
        <v>48.703159999999997</v>
      </c>
      <c r="R190" s="80">
        <v>3.1200467348098755</v>
      </c>
    </row>
    <row r="191" spans="1:18" x14ac:dyDescent="0.2">
      <c r="A191" s="82" t="s">
        <v>223</v>
      </c>
      <c r="B191" s="79">
        <v>90.353999999999999</v>
      </c>
      <c r="C191" s="80">
        <v>6.9980921</v>
      </c>
      <c r="D191" s="80">
        <v>28.450643200000002</v>
      </c>
      <c r="E191" s="80">
        <v>0.22601999999999997</v>
      </c>
      <c r="F191" s="80">
        <v>0.40864240000000002</v>
      </c>
      <c r="G191" s="80">
        <v>2.4949330000000001</v>
      </c>
      <c r="H191" s="80">
        <v>0.83389150000000001</v>
      </c>
      <c r="I191" s="80">
        <v>3.3262290000000005</v>
      </c>
      <c r="J191" s="80">
        <v>5.7140800000000012E-2</v>
      </c>
      <c r="K191" s="81">
        <v>70.075597599999981</v>
      </c>
      <c r="L191" s="81">
        <v>39.635186400000002</v>
      </c>
      <c r="M191" s="81">
        <v>49.5937792</v>
      </c>
      <c r="N191" s="81">
        <v>226.7996875</v>
      </c>
      <c r="O191" s="81">
        <v>182.49142000000001</v>
      </c>
      <c r="P191" s="81">
        <v>111.717432</v>
      </c>
      <c r="Q191" s="81">
        <v>47.657211199999992</v>
      </c>
      <c r="R191" s="80">
        <v>3.3987003564834595</v>
      </c>
    </row>
    <row r="192" spans="1:18" x14ac:dyDescent="0.2">
      <c r="A192" s="82" t="s">
        <v>223</v>
      </c>
      <c r="B192" s="79">
        <v>91.722999999999999</v>
      </c>
      <c r="C192" s="80">
        <v>7.5164591000000014</v>
      </c>
      <c r="D192" s="80">
        <v>27.286881100000002</v>
      </c>
      <c r="E192" s="80">
        <v>0.37467600000000001</v>
      </c>
      <c r="F192" s="80">
        <v>0.41641120000000004</v>
      </c>
      <c r="G192" s="80">
        <v>2.5917227999999999</v>
      </c>
      <c r="H192" s="80">
        <v>0.83273929999999996</v>
      </c>
      <c r="I192" s="80">
        <v>3.6245000000000003</v>
      </c>
      <c r="J192" s="80">
        <v>6.0923200000000004E-2</v>
      </c>
      <c r="K192" s="81">
        <v>83.433206799999994</v>
      </c>
      <c r="L192" s="81">
        <v>53.7004114</v>
      </c>
      <c r="M192" s="81">
        <v>54.673177600000002</v>
      </c>
      <c r="N192" s="81">
        <v>262.00144</v>
      </c>
      <c r="O192" s="81">
        <v>209.63869600000001</v>
      </c>
      <c r="P192" s="81">
        <v>131.13277919999999</v>
      </c>
      <c r="Q192" s="81">
        <v>52.610875199999995</v>
      </c>
      <c r="R192" s="80">
        <v>3.5157181024551392</v>
      </c>
    </row>
    <row r="193" spans="1:18" x14ac:dyDescent="0.2">
      <c r="A193" s="82" t="s">
        <v>223</v>
      </c>
      <c r="B193" s="79">
        <v>93.091999999999999</v>
      </c>
      <c r="C193" s="80">
        <v>7.797406099999999</v>
      </c>
      <c r="D193" s="80">
        <v>27.454941699999999</v>
      </c>
      <c r="E193" s="80">
        <v>0.26722639999999998</v>
      </c>
      <c r="F193" s="80">
        <v>0.42290160000000004</v>
      </c>
      <c r="G193" s="80">
        <v>2.633861</v>
      </c>
      <c r="H193" s="80">
        <v>0.816913</v>
      </c>
      <c r="I193" s="80">
        <v>3.6847520000000005</v>
      </c>
      <c r="J193" s="80">
        <v>6.7281599999999997E-2</v>
      </c>
      <c r="K193" s="81">
        <v>86.237331499999982</v>
      </c>
      <c r="L193" s="81">
        <v>48.784985400000004</v>
      </c>
      <c r="M193" s="81">
        <v>51.248367999999999</v>
      </c>
      <c r="N193" s="81">
        <v>257.40427</v>
      </c>
      <c r="O193" s="81">
        <v>184.19499400000001</v>
      </c>
      <c r="P193" s="81">
        <v>120.55926239999999</v>
      </c>
      <c r="Q193" s="81">
        <v>50.451140799999997</v>
      </c>
      <c r="R193" s="80">
        <v>3.4961016178131104</v>
      </c>
    </row>
    <row r="194" spans="1:18" x14ac:dyDescent="0.2">
      <c r="A194" s="82" t="s">
        <v>223</v>
      </c>
      <c r="B194" s="79">
        <v>94.460999999999999</v>
      </c>
      <c r="C194" s="80">
        <v>7.7534834000000012</v>
      </c>
      <c r="D194" s="80">
        <v>26.9836302</v>
      </c>
      <c r="E194" s="80">
        <v>0.27139919999999995</v>
      </c>
      <c r="F194" s="80">
        <v>0.42803440000000004</v>
      </c>
      <c r="G194" s="80">
        <v>2.6584850000000002</v>
      </c>
      <c r="H194" s="80">
        <v>0.81415709999999997</v>
      </c>
      <c r="I194" s="80">
        <v>3.8261410000000007</v>
      </c>
      <c r="J194" s="80">
        <v>6.9523199999999993E-2</v>
      </c>
      <c r="K194" s="81">
        <v>89.150944800000019</v>
      </c>
      <c r="L194" s="81">
        <v>52.640337600000002</v>
      </c>
      <c r="M194" s="81">
        <v>54.864495999999988</v>
      </c>
      <c r="N194" s="81">
        <v>277.889365</v>
      </c>
      <c r="O194" s="81">
        <v>188.81267800000001</v>
      </c>
      <c r="P194" s="81">
        <v>127.67309280000001</v>
      </c>
      <c r="Q194" s="81">
        <v>52.301665599999993</v>
      </c>
      <c r="R194" s="80">
        <v>3.5318527221679687</v>
      </c>
    </row>
    <row r="195" spans="1:18" x14ac:dyDescent="0.2">
      <c r="A195" s="82" t="s">
        <v>223</v>
      </c>
      <c r="B195" s="79">
        <v>95.83</v>
      </c>
      <c r="C195" s="80">
        <v>7.4654137999999994</v>
      </c>
      <c r="D195" s="80">
        <v>27.103600400000005</v>
      </c>
      <c r="E195" s="80">
        <v>0.28287439999999997</v>
      </c>
      <c r="F195" s="80">
        <v>0.42469679999999999</v>
      </c>
      <c r="G195" s="80">
        <v>2.6740440999999997</v>
      </c>
      <c r="H195" s="80">
        <v>0.81811630000000002</v>
      </c>
      <c r="I195" s="80">
        <v>3.7760740000000004</v>
      </c>
      <c r="J195" s="80">
        <v>7.6572799999999996E-2</v>
      </c>
      <c r="K195" s="81">
        <v>86.711782099999994</v>
      </c>
      <c r="L195" s="81">
        <v>59.829888399999994</v>
      </c>
      <c r="M195" s="81">
        <v>53.069046399999991</v>
      </c>
      <c r="N195" s="81">
        <v>262.92219249999994</v>
      </c>
      <c r="O195" s="81">
        <v>176.21195800000001</v>
      </c>
      <c r="P195" s="81">
        <v>123.82541280000001</v>
      </c>
      <c r="Q195" s="81">
        <v>51.511287999999993</v>
      </c>
      <c r="R195" s="80">
        <v>3.4558758735656738</v>
      </c>
    </row>
    <row r="196" spans="1:18" x14ac:dyDescent="0.2">
      <c r="A196" s="82" t="s">
        <v>223</v>
      </c>
      <c r="B196" s="79">
        <v>97.198999999999998</v>
      </c>
      <c r="C196" s="80">
        <v>7.4848030999999997</v>
      </c>
      <c r="D196" s="80">
        <v>27.152074500000005</v>
      </c>
      <c r="E196" s="80">
        <v>0.24857919999999997</v>
      </c>
      <c r="F196" s="80">
        <v>0.42851680000000003</v>
      </c>
      <c r="G196" s="80">
        <v>2.7380475</v>
      </c>
      <c r="H196" s="80">
        <v>0.74462329999999999</v>
      </c>
      <c r="I196" s="80">
        <v>3.6063280000000004</v>
      </c>
      <c r="J196" s="80">
        <v>5.2179999999999997E-2</v>
      </c>
      <c r="K196" s="81">
        <v>80.404022199999986</v>
      </c>
      <c r="L196" s="81">
        <v>52.344227600000004</v>
      </c>
      <c r="M196" s="81">
        <v>49.825043199999996</v>
      </c>
      <c r="N196" s="81">
        <v>204.56098749999998</v>
      </c>
      <c r="O196" s="81">
        <v>185.93959000000001</v>
      </c>
      <c r="P196" s="81">
        <v>130.95583199999999</v>
      </c>
      <c r="Q196" s="81">
        <v>49.2411216</v>
      </c>
      <c r="R196" s="80">
        <v>2.8511676788330078</v>
      </c>
    </row>
    <row r="197" spans="1:18" x14ac:dyDescent="0.2">
      <c r="A197" s="82" t="s">
        <v>223</v>
      </c>
      <c r="B197" s="79">
        <v>98.567999999999998</v>
      </c>
      <c r="C197" s="80">
        <v>7.8334148000000008</v>
      </c>
      <c r="D197" s="80">
        <v>26.518457900000001</v>
      </c>
      <c r="E197" s="80">
        <v>0.19185519999999998</v>
      </c>
      <c r="F197" s="80">
        <v>0.44915600000000006</v>
      </c>
      <c r="G197" s="80">
        <v>2.9562416000000002</v>
      </c>
      <c r="H197" s="80">
        <v>0.74322329999999992</v>
      </c>
      <c r="I197" s="80">
        <v>4.0280180000000003</v>
      </c>
      <c r="J197" s="80">
        <v>6.22208E-2</v>
      </c>
      <c r="K197" s="81">
        <v>98.068183000000005</v>
      </c>
      <c r="L197" s="81">
        <v>53.629345000000008</v>
      </c>
      <c r="M197" s="81">
        <v>47.400976</v>
      </c>
      <c r="N197" s="81">
        <v>207.61111750000001</v>
      </c>
      <c r="O197" s="81">
        <v>173.07880599999999</v>
      </c>
      <c r="P197" s="81">
        <v>135.48088799999999</v>
      </c>
      <c r="Q197" s="81">
        <v>49.958929599999998</v>
      </c>
      <c r="R197" s="80">
        <v>2.4463438987731934</v>
      </c>
    </row>
    <row r="198" spans="1:18" x14ac:dyDescent="0.2">
      <c r="A198" s="82" t="s">
        <v>223</v>
      </c>
      <c r="B198" s="79">
        <v>99.936999999999998</v>
      </c>
      <c r="C198" s="80">
        <v>7.8235223000000014</v>
      </c>
      <c r="D198" s="80">
        <v>27.078787800000001</v>
      </c>
      <c r="E198" s="80">
        <v>0.28144000000000002</v>
      </c>
      <c r="F198" s="80">
        <v>0.44298400000000004</v>
      </c>
      <c r="G198" s="80">
        <v>2.8029040000000003</v>
      </c>
      <c r="H198" s="80">
        <v>0.8195638999999999</v>
      </c>
      <c r="I198" s="80">
        <v>4.0242940000000003</v>
      </c>
      <c r="J198" s="80">
        <v>7.1764800000000004E-2</v>
      </c>
      <c r="K198" s="81">
        <v>95.093742699999979</v>
      </c>
      <c r="L198" s="81">
        <v>52.042195400000004</v>
      </c>
      <c r="M198" s="81">
        <v>58.451190399999987</v>
      </c>
      <c r="N198" s="81">
        <v>257.05926249999999</v>
      </c>
      <c r="O198" s="81">
        <v>181.01075800000001</v>
      </c>
      <c r="P198" s="81">
        <v>133.6644144</v>
      </c>
      <c r="Q198" s="81">
        <v>54.011783999999992</v>
      </c>
      <c r="R198" s="80">
        <v>3.2682268619537354</v>
      </c>
    </row>
    <row r="199" spans="1:18" x14ac:dyDescent="0.2">
      <c r="A199" s="76"/>
      <c r="B199" s="76"/>
      <c r="C199" s="76"/>
    </row>
    <row r="200" spans="1:18" x14ac:dyDescent="0.2">
      <c r="A200" s="76"/>
      <c r="B200" s="76"/>
      <c r="C200" s="76"/>
    </row>
    <row r="201" spans="1:18" x14ac:dyDescent="0.2">
      <c r="A201" s="76"/>
      <c r="B201" s="76"/>
      <c r="C201" s="76"/>
      <c r="K201" s="75"/>
      <c r="L201" s="75"/>
      <c r="M201" s="75"/>
      <c r="N201" s="75"/>
      <c r="Q201" s="75"/>
    </row>
    <row r="202" spans="1:18" x14ac:dyDescent="0.2">
      <c r="A202" s="76"/>
      <c r="B202" s="76"/>
      <c r="C202" s="76"/>
    </row>
    <row r="203" spans="1:18" x14ac:dyDescent="0.2">
      <c r="A203" s="76"/>
      <c r="B203" s="76"/>
      <c r="C203" s="76"/>
    </row>
    <row r="204" spans="1:18" x14ac:dyDescent="0.2">
      <c r="A204" s="76"/>
      <c r="B204" s="76"/>
      <c r="C204" s="76"/>
    </row>
    <row r="205" spans="1:18" x14ac:dyDescent="0.2">
      <c r="A205" s="76"/>
      <c r="B205" s="76"/>
      <c r="C205" s="76"/>
    </row>
    <row r="206" spans="1:18" x14ac:dyDescent="0.2">
      <c r="A206" s="76"/>
      <c r="B206" s="76"/>
      <c r="C206" s="76"/>
    </row>
    <row r="207" spans="1:18" x14ac:dyDescent="0.2">
      <c r="A207" s="76"/>
      <c r="B207" s="76"/>
      <c r="C207" s="76"/>
    </row>
    <row r="208" spans="1:18" x14ac:dyDescent="0.2">
      <c r="A208" s="76"/>
      <c r="B208" s="76"/>
      <c r="C208" s="76"/>
    </row>
    <row r="209" spans="1:3" x14ac:dyDescent="0.2">
      <c r="A209" s="76"/>
      <c r="B209" s="76"/>
      <c r="C209" s="76"/>
    </row>
    <row r="210" spans="1:3" x14ac:dyDescent="0.2">
      <c r="A210" s="76"/>
      <c r="B210" s="76"/>
      <c r="C210" s="76"/>
    </row>
    <row r="211" spans="1:3" x14ac:dyDescent="0.2">
      <c r="A211" s="76"/>
      <c r="B211" s="76"/>
      <c r="C211" s="76"/>
    </row>
    <row r="212" spans="1:3" x14ac:dyDescent="0.2">
      <c r="A212" s="76"/>
      <c r="B212" s="76"/>
      <c r="C212" s="76"/>
    </row>
    <row r="213" spans="1:3" x14ac:dyDescent="0.2">
      <c r="A213" s="76"/>
      <c r="B213" s="76"/>
      <c r="C213" s="76"/>
    </row>
    <row r="214" spans="1:3" x14ac:dyDescent="0.2">
      <c r="A214" s="76"/>
      <c r="B214" s="76"/>
      <c r="C214" s="76"/>
    </row>
    <row r="215" spans="1:3" x14ac:dyDescent="0.2">
      <c r="A215" s="76"/>
      <c r="B215" s="76"/>
      <c r="C215" s="76"/>
    </row>
    <row r="216" spans="1:3" x14ac:dyDescent="0.2">
      <c r="A216" s="76"/>
      <c r="B216" s="76"/>
      <c r="C216" s="76"/>
    </row>
    <row r="217" spans="1:3" x14ac:dyDescent="0.2">
      <c r="A217" s="76"/>
      <c r="B217" s="76"/>
      <c r="C217" s="76"/>
    </row>
    <row r="218" spans="1:3" x14ac:dyDescent="0.2">
      <c r="A218" s="76"/>
      <c r="B218" s="76"/>
      <c r="C218" s="76"/>
    </row>
    <row r="219" spans="1:3" x14ac:dyDescent="0.2">
      <c r="A219" s="76"/>
      <c r="B219" s="76"/>
      <c r="C219" s="76"/>
    </row>
    <row r="220" spans="1:3" x14ac:dyDescent="0.2">
      <c r="A220" s="76"/>
      <c r="B220" s="76"/>
      <c r="C220" s="76"/>
    </row>
    <row r="221" spans="1:3" x14ac:dyDescent="0.2">
      <c r="A221" s="76"/>
      <c r="B221" s="76"/>
      <c r="C221" s="76"/>
    </row>
    <row r="222" spans="1:3" x14ac:dyDescent="0.2">
      <c r="A222" s="76"/>
      <c r="B222" s="76"/>
      <c r="C222" s="76"/>
    </row>
    <row r="223" spans="1:3" x14ac:dyDescent="0.2">
      <c r="A223" s="76"/>
      <c r="B223" s="76"/>
      <c r="C223" s="76"/>
    </row>
    <row r="224" spans="1:3" x14ac:dyDescent="0.2">
      <c r="A224" s="76"/>
      <c r="B224" s="76"/>
      <c r="C224" s="76"/>
    </row>
    <row r="225" spans="1:3" x14ac:dyDescent="0.2">
      <c r="A225" s="76"/>
      <c r="B225" s="76"/>
      <c r="C225" s="7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dve jadra LK2 (zde LK1)</vt:lpstr>
      <vt:lpstr>dekompakce_LK2 (zde LK1)</vt:lpstr>
      <vt:lpstr>Statistica</vt:lpstr>
      <vt:lpstr>ICP-MS</vt:lpstr>
      <vt:lpstr>Grain size</vt:lpstr>
      <vt:lpstr>EDXRF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</dc:creator>
  <cp:lastModifiedBy>Ondra</cp:lastModifiedBy>
  <dcterms:created xsi:type="dcterms:W3CDTF">2015-03-27T13:55:28Z</dcterms:created>
  <dcterms:modified xsi:type="dcterms:W3CDTF">2018-11-23T08:22:53Z</dcterms:modified>
</cp:coreProperties>
</file>