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80" yWindow="195" windowWidth="11280" windowHeight="6990" activeTab="1"/>
  </bookViews>
  <sheets>
    <sheet name="Curva" sheetId="2" r:id="rId1"/>
    <sheet name="Enzimatic release" sheetId="11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O70" i="11" l="1"/>
  <c r="P70" i="11" s="1"/>
  <c r="O69" i="11"/>
  <c r="P69" i="11" s="1"/>
  <c r="E59" i="11" s="1"/>
  <c r="F69" i="11"/>
  <c r="H69" i="11" s="1"/>
  <c r="I69" i="11" s="1"/>
  <c r="F68" i="11"/>
  <c r="H68" i="11" s="1"/>
  <c r="I68" i="11" s="1"/>
  <c r="F67" i="11"/>
  <c r="H67" i="11" s="1"/>
  <c r="I67" i="11" s="1"/>
  <c r="F66" i="11"/>
  <c r="H66" i="11" s="1"/>
  <c r="I66" i="11" s="1"/>
  <c r="F65" i="11"/>
  <c r="H65" i="11" s="1"/>
  <c r="I65" i="11" s="1"/>
  <c r="F64" i="11"/>
  <c r="H64" i="11" s="1"/>
  <c r="I64" i="11" s="1"/>
  <c r="F63" i="11"/>
  <c r="H63" i="11" s="1"/>
  <c r="I63" i="11" s="1"/>
  <c r="F62" i="11"/>
  <c r="H62" i="11" s="1"/>
  <c r="I62" i="11" s="1"/>
  <c r="F61" i="11"/>
  <c r="H61" i="11" s="1"/>
  <c r="I61" i="11" s="1"/>
  <c r="J61" i="11" s="1"/>
  <c r="AA55" i="11"/>
  <c r="Z55" i="11"/>
  <c r="Y55" i="11"/>
  <c r="F54" i="11"/>
  <c r="H54" i="11" s="1"/>
  <c r="I54" i="11" s="1"/>
  <c r="F53" i="11"/>
  <c r="H53" i="11" s="1"/>
  <c r="I53" i="11" s="1"/>
  <c r="F52" i="11"/>
  <c r="H52" i="11" s="1"/>
  <c r="I52" i="11" s="1"/>
  <c r="F51" i="11"/>
  <c r="H51" i="11" s="1"/>
  <c r="I51" i="11" s="1"/>
  <c r="F50" i="11"/>
  <c r="H50" i="11" s="1"/>
  <c r="I50" i="11" s="1"/>
  <c r="F49" i="11"/>
  <c r="H49" i="11" s="1"/>
  <c r="I49" i="11" s="1"/>
  <c r="O48" i="11"/>
  <c r="P48" i="11" s="1"/>
  <c r="F48" i="11"/>
  <c r="H48" i="11" s="1"/>
  <c r="I48" i="11" s="1"/>
  <c r="P47" i="11"/>
  <c r="E44" i="11" s="1"/>
  <c r="O47" i="11"/>
  <c r="F47" i="11"/>
  <c r="H47" i="11" s="1"/>
  <c r="I47" i="11" s="1"/>
  <c r="F46" i="11"/>
  <c r="H46" i="11" s="1"/>
  <c r="I46" i="11" s="1"/>
  <c r="J46" i="11" s="1"/>
  <c r="AA41" i="11"/>
  <c r="Z41" i="11"/>
  <c r="Y41" i="11"/>
  <c r="F36" i="11"/>
  <c r="H36" i="11" s="1"/>
  <c r="I36" i="11" s="1"/>
  <c r="F35" i="11"/>
  <c r="H35" i="11" s="1"/>
  <c r="I35" i="11" s="1"/>
  <c r="F34" i="11"/>
  <c r="H34" i="11" s="1"/>
  <c r="I34" i="11" s="1"/>
  <c r="F33" i="11"/>
  <c r="H33" i="11" s="1"/>
  <c r="I33" i="11" s="1"/>
  <c r="F32" i="11"/>
  <c r="H32" i="11" s="1"/>
  <c r="I32" i="11" s="1"/>
  <c r="F31" i="11"/>
  <c r="H31" i="11" s="1"/>
  <c r="I31" i="11" s="1"/>
  <c r="F30" i="11"/>
  <c r="H30" i="11" s="1"/>
  <c r="I30" i="11" s="1"/>
  <c r="F29" i="11"/>
  <c r="H29" i="11" s="1"/>
  <c r="I29" i="11" s="1"/>
  <c r="F28" i="11"/>
  <c r="H28" i="11" s="1"/>
  <c r="O27" i="11"/>
  <c r="Q27" i="11" s="1"/>
  <c r="O26" i="11"/>
  <c r="Q26" i="11" s="1"/>
  <c r="E26" i="11" s="1"/>
  <c r="F21" i="11"/>
  <c r="H21" i="11" s="1"/>
  <c r="I21" i="11" s="1"/>
  <c r="F20" i="11"/>
  <c r="H20" i="11" s="1"/>
  <c r="I20" i="11" s="1"/>
  <c r="F19" i="11"/>
  <c r="H19" i="11" s="1"/>
  <c r="I19" i="11" s="1"/>
  <c r="F18" i="11"/>
  <c r="H18" i="11" s="1"/>
  <c r="I18" i="11" s="1"/>
  <c r="F17" i="11"/>
  <c r="H17" i="11" s="1"/>
  <c r="I17" i="11" s="1"/>
  <c r="F16" i="11"/>
  <c r="H16" i="11" s="1"/>
  <c r="I16" i="11" s="1"/>
  <c r="F15" i="11"/>
  <c r="H15" i="11" s="1"/>
  <c r="I15" i="11" s="1"/>
  <c r="F13" i="11"/>
  <c r="H13" i="11" s="1"/>
  <c r="I13" i="11" s="1"/>
  <c r="O12" i="11"/>
  <c r="Q12" i="11" s="1"/>
  <c r="O11" i="11"/>
  <c r="Q11" i="11" s="1"/>
  <c r="E11" i="11" s="1"/>
  <c r="H59" i="11" l="1"/>
  <c r="K59" i="11" s="1"/>
  <c r="H44" i="11"/>
  <c r="K44" i="11" s="1"/>
  <c r="F14" i="11"/>
  <c r="H14" i="11" s="1"/>
  <c r="I14" i="11" s="1"/>
  <c r="J62" i="11"/>
  <c r="J63" i="11" s="1"/>
  <c r="J47" i="11"/>
  <c r="J48" i="11" s="1"/>
  <c r="K48" i="11" s="1"/>
  <c r="H11" i="11"/>
  <c r="K11" i="11" s="1"/>
  <c r="H26" i="11"/>
  <c r="K26" i="11" s="1"/>
  <c r="J13" i="11"/>
  <c r="I28" i="11"/>
  <c r="J28" i="11" s="1"/>
  <c r="J49" i="11"/>
  <c r="K49" i="11" s="1"/>
  <c r="J64" i="11"/>
  <c r="J65" i="11" s="1"/>
  <c r="K65" i="11" s="1"/>
  <c r="K46" i="11"/>
  <c r="K63" i="11" l="1"/>
  <c r="Z7" i="11" s="1"/>
  <c r="K64" i="11"/>
  <c r="W45" i="11" s="1"/>
  <c r="K62" i="11"/>
  <c r="K61" i="11"/>
  <c r="K47" i="11"/>
  <c r="Y6" i="11" s="1"/>
  <c r="J14" i="11"/>
  <c r="K14" i="11" s="1"/>
  <c r="K13" i="11"/>
  <c r="J50" i="11"/>
  <c r="K50" i="11" s="1"/>
  <c r="Y9" i="11" s="1"/>
  <c r="K28" i="11"/>
  <c r="AC5" i="11" s="1"/>
  <c r="J29" i="11"/>
  <c r="K29" i="11" s="1"/>
  <c r="W57" i="11" s="1"/>
  <c r="V44" i="11"/>
  <c r="Y7" i="11"/>
  <c r="V42" i="11"/>
  <c r="Y5" i="11"/>
  <c r="V56" i="11"/>
  <c r="V45" i="11"/>
  <c r="Y8" i="11"/>
  <c r="W46" i="11"/>
  <c r="Z9" i="11"/>
  <c r="J66" i="11"/>
  <c r="W44" i="11" l="1"/>
  <c r="J51" i="11"/>
  <c r="K51" i="11" s="1"/>
  <c r="V46" i="11"/>
  <c r="AA46" i="11" s="1"/>
  <c r="V43" i="11"/>
  <c r="Z8" i="11"/>
  <c r="AA8" i="11" s="1"/>
  <c r="W42" i="11"/>
  <c r="X42" i="11" s="1"/>
  <c r="Z5" i="11"/>
  <c r="AA5" i="11" s="1"/>
  <c r="Z6" i="11"/>
  <c r="AA6" i="11" s="1"/>
  <c r="W43" i="11"/>
  <c r="X43" i="11" s="1"/>
  <c r="J30" i="11"/>
  <c r="J31" i="11" s="1"/>
  <c r="AC6" i="11"/>
  <c r="W56" i="11"/>
  <c r="X56" i="11" s="1"/>
  <c r="Y56" i="11" s="1"/>
  <c r="J15" i="11"/>
  <c r="J16" i="11" s="1"/>
  <c r="AB6" i="11"/>
  <c r="AB5" i="11"/>
  <c r="V57" i="11"/>
  <c r="AA57" i="11" s="1"/>
  <c r="AA9" i="11"/>
  <c r="AD5" i="11"/>
  <c r="X46" i="11"/>
  <c r="Y46" i="11" s="1"/>
  <c r="AA7" i="11"/>
  <c r="K66" i="11"/>
  <c r="J67" i="11"/>
  <c r="AA45" i="11"/>
  <c r="X45" i="11"/>
  <c r="Y45" i="11" s="1"/>
  <c r="X44" i="11"/>
  <c r="Y44" i="11" s="1"/>
  <c r="AA44" i="11"/>
  <c r="AA42" i="11" l="1"/>
  <c r="J52" i="11"/>
  <c r="K52" i="11" s="1"/>
  <c r="AA43" i="11"/>
  <c r="Y43" i="11"/>
  <c r="Z43" i="11"/>
  <c r="K30" i="11"/>
  <c r="AD6" i="11"/>
  <c r="AA56" i="11"/>
  <c r="K15" i="11"/>
  <c r="V58" i="11" s="1"/>
  <c r="X57" i="11"/>
  <c r="Y57" i="11" s="1"/>
  <c r="Z46" i="11"/>
  <c r="Z45" i="11"/>
  <c r="K31" i="11"/>
  <c r="J32" i="11"/>
  <c r="AC7" i="11"/>
  <c r="W58" i="11"/>
  <c r="K16" i="11"/>
  <c r="J17" i="11"/>
  <c r="Z56" i="11"/>
  <c r="Y42" i="11"/>
  <c r="Z42" i="11"/>
  <c r="K67" i="11"/>
  <c r="J68" i="11"/>
  <c r="W47" i="11"/>
  <c r="Z10" i="11"/>
  <c r="V47" i="11"/>
  <c r="Y10" i="11"/>
  <c r="Z44" i="11"/>
  <c r="J53" i="11" l="1"/>
  <c r="K53" i="11" s="1"/>
  <c r="AB7" i="11"/>
  <c r="Z57" i="11"/>
  <c r="AA10" i="11"/>
  <c r="AD7" i="11"/>
  <c r="K32" i="11"/>
  <c r="J33" i="11"/>
  <c r="AC8" i="11"/>
  <c r="W59" i="11"/>
  <c r="AA58" i="11"/>
  <c r="X58" i="11"/>
  <c r="K17" i="11"/>
  <c r="J18" i="11"/>
  <c r="V59" i="11"/>
  <c r="AB8" i="11"/>
  <c r="V48" i="11"/>
  <c r="Y11" i="11"/>
  <c r="AA47" i="11"/>
  <c r="X47" i="11"/>
  <c r="Y47" i="11" s="1"/>
  <c r="K68" i="11"/>
  <c r="J69" i="11"/>
  <c r="K69" i="11" s="1"/>
  <c r="Z11" i="11"/>
  <c r="W48" i="11"/>
  <c r="J54" i="11" l="1"/>
  <c r="K54" i="11" s="1"/>
  <c r="Y13" i="11" s="1"/>
  <c r="Z47" i="11"/>
  <c r="AD8" i="11"/>
  <c r="J34" i="11"/>
  <c r="K33" i="11"/>
  <c r="AC9" i="11"/>
  <c r="W60" i="11"/>
  <c r="K18" i="11"/>
  <c r="J19" i="11"/>
  <c r="V60" i="11"/>
  <c r="AB9" i="11"/>
  <c r="AA59" i="11"/>
  <c r="X59" i="11"/>
  <c r="Y58" i="11"/>
  <c r="Z58" i="11"/>
  <c r="AA11" i="11"/>
  <c r="X48" i="11"/>
  <c r="Y48" i="11" s="1"/>
  <c r="AA48" i="11"/>
  <c r="V49" i="11"/>
  <c r="Y12" i="11"/>
  <c r="W50" i="11"/>
  <c r="Z13" i="11"/>
  <c r="W49" i="11"/>
  <c r="Z12" i="11"/>
  <c r="V50" i="11" l="1"/>
  <c r="X50" i="11" s="1"/>
  <c r="Y50" i="11" s="1"/>
  <c r="AA12" i="11"/>
  <c r="AD9" i="11"/>
  <c r="W61" i="11"/>
  <c r="AC10" i="11"/>
  <c r="K34" i="11"/>
  <c r="J35" i="11"/>
  <c r="X60" i="11"/>
  <c r="AA60" i="11"/>
  <c r="Y59" i="11"/>
  <c r="Z59" i="11"/>
  <c r="K19" i="11"/>
  <c r="J20" i="11"/>
  <c r="AB10" i="11"/>
  <c r="V61" i="11"/>
  <c r="AA13" i="11"/>
  <c r="AA49" i="11"/>
  <c r="X49" i="11"/>
  <c r="Y49" i="11" s="1"/>
  <c r="Z48" i="11"/>
  <c r="AA50" i="11" l="1"/>
  <c r="AD10" i="11"/>
  <c r="J36" i="11"/>
  <c r="K36" i="11" s="1"/>
  <c r="K35" i="11"/>
  <c r="AC11" i="11"/>
  <c r="W62" i="11"/>
  <c r="AA61" i="11"/>
  <c r="X61" i="11"/>
  <c r="K20" i="11"/>
  <c r="J21" i="11"/>
  <c r="K21" i="11" s="1"/>
  <c r="V62" i="11"/>
  <c r="AB11" i="11"/>
  <c r="Y60" i="11"/>
  <c r="Z60" i="11"/>
  <c r="Z50" i="11"/>
  <c r="Z49" i="11"/>
  <c r="AD11" i="11" l="1"/>
  <c r="W63" i="11"/>
  <c r="AC12" i="11"/>
  <c r="W64" i="11"/>
  <c r="AC13" i="11"/>
  <c r="AB13" i="11"/>
  <c r="V64" i="11"/>
  <c r="V63" i="11"/>
  <c r="AB12" i="11"/>
  <c r="Y61" i="11"/>
  <c r="Z61" i="11"/>
  <c r="X62" i="11"/>
  <c r="AA62" i="11"/>
  <c r="AD12" i="11" l="1"/>
  <c r="AD13" i="11"/>
  <c r="Y62" i="11"/>
  <c r="Z62" i="11"/>
  <c r="AA63" i="11"/>
  <c r="X63" i="11"/>
  <c r="X64" i="11"/>
  <c r="AA64" i="11"/>
  <c r="Y63" i="11" l="1"/>
  <c r="Z63" i="11"/>
  <c r="Y64" i="11"/>
  <c r="Z64" i="11"/>
</calcChain>
</file>

<file path=xl/sharedStrings.xml><?xml version="1.0" encoding="utf-8"?>
<sst xmlns="http://schemas.openxmlformats.org/spreadsheetml/2006/main" count="114" uniqueCount="39">
  <si>
    <t>Sin reposición</t>
  </si>
  <si>
    <t>Sr. No.</t>
  </si>
  <si>
    <t>Volumen</t>
  </si>
  <si>
    <t>time(hr)</t>
  </si>
  <si>
    <t>con (mg/mL)</t>
  </si>
  <si>
    <t>Factor de dilución</t>
  </si>
  <si>
    <t>Area</t>
  </si>
  <si>
    <t>Conc. Real</t>
  </si>
  <si>
    <t>mg liberados</t>
  </si>
  <si>
    <t>% liberados</t>
  </si>
  <si>
    <t>mg totales (inicial+liberado)</t>
  </si>
  <si>
    <t>Total ibuprofeno:</t>
  </si>
  <si>
    <t>Total encapsulado</t>
  </si>
  <si>
    <t>Área</t>
  </si>
  <si>
    <t>% encapsulamiento</t>
  </si>
  <si>
    <t>Real</t>
  </si>
  <si>
    <t>Residuo no encapsulado</t>
  </si>
  <si>
    <t>Concentración inicial</t>
  </si>
  <si>
    <t>Microesferas de fructanas acetiladas (FEAA)</t>
  </si>
  <si>
    <t>Concentración inicial de ibuprofeno en microesferas de fructanas</t>
  </si>
  <si>
    <t>Concentración inicial de ibuprofeno en microesferas de FEAA</t>
  </si>
  <si>
    <t>Concentración inicial R1</t>
  </si>
  <si>
    <t>Residuo no encapsulado R1</t>
  </si>
  <si>
    <t>mL</t>
  </si>
  <si>
    <t>F. dilución</t>
  </si>
  <si>
    <t>C. Real</t>
  </si>
  <si>
    <t>M. FEP-1</t>
  </si>
  <si>
    <t>M. FEAA</t>
  </si>
  <si>
    <t>Microesferas fep 1</t>
  </si>
  <si>
    <t>Promedio</t>
  </si>
  <si>
    <t>M. FEAA R-1</t>
  </si>
  <si>
    <t>M. FEAA R-2</t>
  </si>
  <si>
    <t>M. FEP-1 R-1</t>
  </si>
  <si>
    <t>M. FEP-1 R-2</t>
  </si>
  <si>
    <t>Diferencia R1</t>
  </si>
  <si>
    <t>Diferencia R2</t>
  </si>
  <si>
    <t>Desv estandar</t>
  </si>
  <si>
    <t>Concentration (mg/mL)</t>
  </si>
  <si>
    <t>IBUPROPHENE CALIBRATION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</si>
</sst>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2" fontId="1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Curva!$C$6</c:f>
              <c:strCache>
                <c:ptCount val="1"/>
                <c:pt idx="0">
                  <c:v>Área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Curva!$B$7:$B$12</c:f>
              <c:numCache>
                <c:formatCode>General</c:formatCode>
                <c:ptCount val="6"/>
                <c:pt idx="0">
                  <c:v>0.2</c:v>
                </c:pt>
                <c:pt idx="1">
                  <c:v>0.1</c:v>
                </c:pt>
                <c:pt idx="2">
                  <c:v>0.05</c:v>
                </c:pt>
                <c:pt idx="3">
                  <c:v>0.01</c:v>
                </c:pt>
                <c:pt idx="4">
                  <c:v>5.0000000000000001E-3</c:v>
                </c:pt>
                <c:pt idx="5">
                  <c:v>1E-3</c:v>
                </c:pt>
              </c:numCache>
            </c:numRef>
          </c:xVal>
          <c:yVal>
            <c:numRef>
              <c:f>Curva!$C$7:$C$12</c:f>
              <c:numCache>
                <c:formatCode>General</c:formatCode>
                <c:ptCount val="6"/>
                <c:pt idx="0">
                  <c:v>8718363</c:v>
                </c:pt>
                <c:pt idx="1">
                  <c:v>4119258</c:v>
                </c:pt>
                <c:pt idx="2">
                  <c:v>2231165</c:v>
                </c:pt>
                <c:pt idx="3">
                  <c:v>446854</c:v>
                </c:pt>
                <c:pt idx="4">
                  <c:v>222987</c:v>
                </c:pt>
                <c:pt idx="5">
                  <c:v>68492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71712"/>
        <c:axId val="102179584"/>
      </c:scatterChart>
      <c:valAx>
        <c:axId val="97171712"/>
        <c:scaling>
          <c:orientation val="minMax"/>
          <c:max val="0.2200000000000000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(mg/mL)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179584"/>
        <c:crosses val="autoZero"/>
        <c:crossBetween val="midCat"/>
      </c:valAx>
      <c:valAx>
        <c:axId val="102179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Área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171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[1]Curva!$C$27</c:f>
              <c:strCache>
                <c:ptCount val="1"/>
                <c:pt idx="0">
                  <c:v>Área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[1]Curva!$B$28:$B$35</c:f>
              <c:numCache>
                <c:formatCode>General</c:formatCode>
                <c:ptCount val="8"/>
                <c:pt idx="0">
                  <c:v>0.2</c:v>
                </c:pt>
                <c:pt idx="1">
                  <c:v>0.15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5.0000000000000001E-3</c:v>
                </c:pt>
                <c:pt idx="6">
                  <c:v>1E-3</c:v>
                </c:pt>
                <c:pt idx="7">
                  <c:v>5.0000000000000001E-4</c:v>
                </c:pt>
              </c:numCache>
            </c:numRef>
          </c:xVal>
          <c:yVal>
            <c:numRef>
              <c:f>[1]Curva!$C$28:$C$35</c:f>
              <c:numCache>
                <c:formatCode>General</c:formatCode>
                <c:ptCount val="8"/>
                <c:pt idx="0">
                  <c:v>9914957</c:v>
                </c:pt>
                <c:pt idx="1">
                  <c:v>7377126</c:v>
                </c:pt>
                <c:pt idx="2">
                  <c:v>4980332</c:v>
                </c:pt>
                <c:pt idx="3">
                  <c:v>2437136</c:v>
                </c:pt>
                <c:pt idx="4">
                  <c:v>481849</c:v>
                </c:pt>
                <c:pt idx="5">
                  <c:v>234052</c:v>
                </c:pt>
                <c:pt idx="6">
                  <c:v>49160</c:v>
                </c:pt>
                <c:pt idx="7">
                  <c:v>24353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78368"/>
        <c:axId val="119895552"/>
      </c:scatterChart>
      <c:valAx>
        <c:axId val="123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mg/mL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895552"/>
        <c:crosses val="autoZero"/>
        <c:crossBetween val="midCat"/>
      </c:valAx>
      <c:valAx>
        <c:axId val="119895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área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178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4</xdr:row>
      <xdr:rowOff>85725</xdr:rowOff>
    </xdr:from>
    <xdr:to>
      <xdr:col>9</xdr:col>
      <xdr:colOff>714375</xdr:colOff>
      <xdr:row>18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24</xdr:row>
      <xdr:rowOff>114300</xdr:rowOff>
    </xdr:from>
    <xdr:to>
      <xdr:col>10</xdr:col>
      <xdr:colOff>28575</xdr:colOff>
      <xdr:row>39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/Dropbox/carmen/Doctorado/Escritura%20de%20art&#237;culo/Reactive%20and%20functional%20polymers/Liberaci&#243;n/Liberaci&#243;n%20con%20enzima%20Microesferas%20Fruc,%20FEAA,%20FEP-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"/>
      <sheetName val="Recopilación Final"/>
    </sheetNames>
    <sheetDataSet>
      <sheetData sheetId="0">
        <row r="27">
          <cell r="C27" t="str">
            <v>Área</v>
          </cell>
        </row>
        <row r="28">
          <cell r="B28">
            <v>0.2</v>
          </cell>
          <cell r="C28">
            <v>9914957</v>
          </cell>
        </row>
        <row r="29">
          <cell r="B29">
            <v>0.15</v>
          </cell>
          <cell r="C29">
            <v>7377126</v>
          </cell>
        </row>
        <row r="30">
          <cell r="B30">
            <v>0.1</v>
          </cell>
          <cell r="C30">
            <v>4980332</v>
          </cell>
        </row>
        <row r="31">
          <cell r="B31">
            <v>0.05</v>
          </cell>
          <cell r="C31">
            <v>2437136</v>
          </cell>
        </row>
        <row r="32">
          <cell r="B32">
            <v>0.01</v>
          </cell>
          <cell r="C32">
            <v>481849</v>
          </cell>
        </row>
        <row r="33">
          <cell r="B33">
            <v>5.0000000000000001E-3</v>
          </cell>
          <cell r="C33">
            <v>234052</v>
          </cell>
        </row>
        <row r="34">
          <cell r="B34">
            <v>1E-3</v>
          </cell>
          <cell r="C34">
            <v>49160</v>
          </cell>
        </row>
        <row r="35">
          <cell r="B35">
            <v>5.0000000000000001E-4</v>
          </cell>
          <cell r="C35">
            <v>24353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4"/>
  <sheetViews>
    <sheetView topLeftCell="A19" workbookViewId="0">
      <selection activeCell="C18" sqref="C18"/>
    </sheetView>
  </sheetViews>
  <sheetFormatPr baseColWidth="10" defaultRowHeight="15" x14ac:dyDescent="0.25"/>
  <cols>
    <col min="1" max="1" width="14.140625" customWidth="1"/>
    <col min="2" max="2" width="21.85546875" customWidth="1"/>
  </cols>
  <sheetData>
    <row r="4" spans="2:3" x14ac:dyDescent="0.25">
      <c r="B4" s="37" t="s">
        <v>38</v>
      </c>
      <c r="C4" s="37"/>
    </row>
    <row r="6" spans="2:3" x14ac:dyDescent="0.25">
      <c r="B6" s="9" t="s">
        <v>37</v>
      </c>
      <c r="C6" s="9" t="s">
        <v>13</v>
      </c>
    </row>
    <row r="7" spans="2:3" x14ac:dyDescent="0.25">
      <c r="B7" s="10">
        <v>0.2</v>
      </c>
      <c r="C7" s="10">
        <v>8718363</v>
      </c>
    </row>
    <row r="8" spans="2:3" x14ac:dyDescent="0.25">
      <c r="B8" s="10">
        <v>0.1</v>
      </c>
      <c r="C8" s="10">
        <v>4119258</v>
      </c>
    </row>
    <row r="9" spans="2:3" x14ac:dyDescent="0.25">
      <c r="B9" s="10">
        <v>0.05</v>
      </c>
      <c r="C9" s="10">
        <v>2231165</v>
      </c>
    </row>
    <row r="10" spans="2:3" x14ac:dyDescent="0.25">
      <c r="B10" s="10">
        <v>0.01</v>
      </c>
      <c r="C10" s="10">
        <v>446854</v>
      </c>
    </row>
    <row r="11" spans="2:3" x14ac:dyDescent="0.25">
      <c r="B11" s="10">
        <v>5.0000000000000001E-3</v>
      </c>
      <c r="C11" s="10">
        <v>222987</v>
      </c>
    </row>
    <row r="12" spans="2:3" x14ac:dyDescent="0.25">
      <c r="B12" s="10">
        <v>1E-3</v>
      </c>
      <c r="C12" s="10">
        <v>68492</v>
      </c>
    </row>
    <row r="26" spans="2:3" x14ac:dyDescent="0.25">
      <c r="B26" s="9" t="s">
        <v>37</v>
      </c>
      <c r="C26" s="9" t="s">
        <v>13</v>
      </c>
    </row>
    <row r="27" spans="2:3" x14ac:dyDescent="0.25">
      <c r="B27" s="10">
        <v>0.2</v>
      </c>
      <c r="C27" s="10">
        <v>9914957</v>
      </c>
    </row>
    <row r="28" spans="2:3" x14ac:dyDescent="0.25">
      <c r="B28" s="10">
        <v>0.15</v>
      </c>
      <c r="C28" s="10">
        <v>7377126</v>
      </c>
    </row>
    <row r="29" spans="2:3" x14ac:dyDescent="0.25">
      <c r="B29" s="10">
        <v>0.1</v>
      </c>
      <c r="C29" s="10">
        <v>4980332</v>
      </c>
    </row>
    <row r="30" spans="2:3" x14ac:dyDescent="0.25">
      <c r="B30" s="10">
        <v>0.05</v>
      </c>
      <c r="C30" s="10">
        <v>2437136</v>
      </c>
    </row>
    <row r="31" spans="2:3" x14ac:dyDescent="0.25">
      <c r="B31" s="10">
        <v>0.01</v>
      </c>
      <c r="C31" s="10">
        <v>481849</v>
      </c>
    </row>
    <row r="32" spans="2:3" x14ac:dyDescent="0.25">
      <c r="B32" s="10">
        <v>5.0000000000000001E-3</v>
      </c>
      <c r="C32" s="10">
        <v>234052</v>
      </c>
    </row>
    <row r="33" spans="2:3" x14ac:dyDescent="0.25">
      <c r="B33" s="10">
        <v>1E-3</v>
      </c>
      <c r="C33" s="10">
        <v>49160</v>
      </c>
    </row>
    <row r="34" spans="2:3" x14ac:dyDescent="0.25">
      <c r="B34" s="39">
        <v>5.0000000000000001E-4</v>
      </c>
      <c r="C34" s="39">
        <v>24353</v>
      </c>
    </row>
  </sheetData>
  <mergeCells count="1">
    <mergeCell ref="B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70"/>
  <sheetViews>
    <sheetView tabSelected="1" topLeftCell="B1" zoomScale="70" zoomScaleNormal="70" workbookViewId="0">
      <selection activeCell="X55" sqref="X55:X64"/>
    </sheetView>
  </sheetViews>
  <sheetFormatPr baseColWidth="10" defaultRowHeight="15" x14ac:dyDescent="0.25"/>
  <cols>
    <col min="2" max="2" width="15.85546875" customWidth="1"/>
    <col min="13" max="13" width="11.42578125" customWidth="1"/>
    <col min="22" max="22" width="13.7109375" customWidth="1"/>
    <col min="23" max="23" width="12.42578125" customWidth="1"/>
    <col min="25" max="25" width="13.85546875" customWidth="1"/>
    <col min="26" max="26" width="14.5703125" customWidth="1"/>
    <col min="28" max="28" width="13.28515625" customWidth="1"/>
    <col min="29" max="29" width="14.140625" customWidth="1"/>
  </cols>
  <sheetData>
    <row r="2" spans="2:30" x14ac:dyDescent="0.25">
      <c r="AA2" t="s">
        <v>29</v>
      </c>
      <c r="AD2" t="s">
        <v>29</v>
      </c>
    </row>
    <row r="3" spans="2:30" ht="15.75" x14ac:dyDescent="0.25">
      <c r="X3" s="20" t="s">
        <v>3</v>
      </c>
      <c r="Y3" s="20" t="s">
        <v>30</v>
      </c>
      <c r="Z3" s="20" t="s">
        <v>31</v>
      </c>
      <c r="AA3" s="20" t="s">
        <v>27</v>
      </c>
      <c r="AB3" s="20" t="s">
        <v>32</v>
      </c>
      <c r="AC3" s="20" t="s">
        <v>33</v>
      </c>
      <c r="AD3" s="20" t="s">
        <v>26</v>
      </c>
    </row>
    <row r="4" spans="2:30" x14ac:dyDescent="0.25">
      <c r="X4" s="36">
        <v>0</v>
      </c>
      <c r="Y4" s="30">
        <v>0</v>
      </c>
      <c r="Z4" s="30">
        <v>0</v>
      </c>
      <c r="AA4" s="30">
        <v>0</v>
      </c>
      <c r="AB4" s="32">
        <v>0</v>
      </c>
      <c r="AC4" s="32">
        <v>0</v>
      </c>
      <c r="AD4" s="32">
        <v>0</v>
      </c>
    </row>
    <row r="5" spans="2:30" ht="15.75" x14ac:dyDescent="0.25">
      <c r="X5" s="29">
        <v>1</v>
      </c>
      <c r="Y5" s="31">
        <f>(K46)</f>
        <v>1.7729500226013155</v>
      </c>
      <c r="Z5" s="31">
        <f>(K61)</f>
        <v>2.6054814682331191</v>
      </c>
      <c r="AA5" s="31">
        <f>AVERAGE(Y5:Z5)</f>
        <v>2.1892157454172172</v>
      </c>
      <c r="AB5" s="33">
        <f>(K13)</f>
        <v>1.7670766516635386</v>
      </c>
      <c r="AC5" s="33">
        <f>(K28)</f>
        <v>2.2208520055197369</v>
      </c>
      <c r="AD5" s="33">
        <f>AVERAGE(AB5:AC5)</f>
        <v>1.9939643285916377</v>
      </c>
    </row>
    <row r="6" spans="2:30" ht="15.75" x14ac:dyDescent="0.25">
      <c r="B6" s="22"/>
      <c r="C6" s="23"/>
      <c r="D6" s="23"/>
      <c r="E6" s="24"/>
      <c r="F6" s="25"/>
      <c r="G6" s="26"/>
      <c r="H6" s="26"/>
      <c r="I6" s="27"/>
      <c r="J6" s="27"/>
      <c r="K6" s="28"/>
      <c r="X6" s="29">
        <v>2</v>
      </c>
      <c r="Y6" s="31">
        <f t="shared" ref="Y6:Y13" si="0">(K47)</f>
        <v>5.1017585343710925</v>
      </c>
      <c r="Z6" s="31">
        <f t="shared" ref="Z6:Z13" si="1">(K62)</f>
        <v>5.5982912097534427</v>
      </c>
      <c r="AA6" s="31">
        <f t="shared" ref="AA6:AA13" si="2">AVERAGE(Y6:Z6)</f>
        <v>5.3500248720622672</v>
      </c>
      <c r="AB6" s="33">
        <f t="shared" ref="AB6:AB13" si="3">(K14)</f>
        <v>4.1355035849184647</v>
      </c>
      <c r="AC6" s="33">
        <f t="shared" ref="AC6:AC13" si="4">(K29)</f>
        <v>5.0295317454090647</v>
      </c>
      <c r="AD6" s="33">
        <f t="shared" ref="AD6:AD13" si="5">AVERAGE(AB6:AC6)</f>
        <v>4.5825176651637651</v>
      </c>
    </row>
    <row r="7" spans="2:30" ht="15.75" x14ac:dyDescent="0.25">
      <c r="B7" s="22"/>
      <c r="C7" s="23"/>
      <c r="D7" s="23"/>
      <c r="E7" s="24"/>
      <c r="F7" s="25"/>
      <c r="G7" s="26"/>
      <c r="H7" s="26"/>
      <c r="I7" s="27"/>
      <c r="J7" s="27"/>
      <c r="K7" s="28"/>
      <c r="X7" s="29">
        <v>4</v>
      </c>
      <c r="Y7" s="31">
        <f t="shared" si="0"/>
        <v>8.5388254532608538</v>
      </c>
      <c r="Z7" s="31">
        <f t="shared" si="1"/>
        <v>9.2306863106749066</v>
      </c>
      <c r="AA7" s="31">
        <f t="shared" si="2"/>
        <v>8.8847558819678802</v>
      </c>
      <c r="AB7" s="33">
        <f t="shared" si="3"/>
        <v>7.0245353176667509</v>
      </c>
      <c r="AC7" s="33">
        <f t="shared" si="4"/>
        <v>8.2655180291401482</v>
      </c>
      <c r="AD7" s="33">
        <f t="shared" si="5"/>
        <v>7.64502667340345</v>
      </c>
    </row>
    <row r="8" spans="2:30" ht="15.75" x14ac:dyDescent="0.25">
      <c r="B8" s="22"/>
      <c r="C8" s="23"/>
      <c r="D8" s="23"/>
      <c r="E8" s="24"/>
      <c r="F8" s="25"/>
      <c r="G8" s="26"/>
      <c r="H8" s="26"/>
      <c r="I8" s="27"/>
      <c r="J8" s="27"/>
      <c r="K8" s="28"/>
      <c r="X8" s="29">
        <v>8</v>
      </c>
      <c r="Y8" s="31">
        <f t="shared" si="0"/>
        <v>9.0185761930266359</v>
      </c>
      <c r="Z8" s="31">
        <f t="shared" si="1"/>
        <v>8.9155697023217311</v>
      </c>
      <c r="AA8" s="31">
        <f t="shared" si="2"/>
        <v>8.9670729476741826</v>
      </c>
      <c r="AB8" s="33">
        <f t="shared" si="3"/>
        <v>9.8847859226924246</v>
      </c>
      <c r="AC8" s="33">
        <f t="shared" si="4"/>
        <v>11.504273411575754</v>
      </c>
      <c r="AD8" s="33">
        <f t="shared" si="5"/>
        <v>10.694529667134089</v>
      </c>
    </row>
    <row r="9" spans="2:30" ht="15.75" x14ac:dyDescent="0.25">
      <c r="D9" s="38" t="s">
        <v>28</v>
      </c>
      <c r="E9" s="38"/>
      <c r="F9" s="38"/>
      <c r="G9" s="38"/>
      <c r="H9" s="38"/>
      <c r="I9" s="38"/>
      <c r="J9" s="38"/>
      <c r="N9" s="21" t="s">
        <v>19</v>
      </c>
      <c r="O9" s="21"/>
      <c r="P9" s="21"/>
      <c r="X9" s="29">
        <v>12</v>
      </c>
      <c r="Y9" s="31">
        <f t="shared" si="0"/>
        <v>15.269815656824646</v>
      </c>
      <c r="Z9" s="31">
        <f t="shared" si="1"/>
        <v>14.44778762710664</v>
      </c>
      <c r="AA9" s="31">
        <f t="shared" si="2"/>
        <v>14.858801641965643</v>
      </c>
      <c r="AB9" s="33">
        <f t="shared" si="3"/>
        <v>12.884051070951985</v>
      </c>
      <c r="AC9" s="33">
        <f t="shared" si="4"/>
        <v>14.507597714570537</v>
      </c>
      <c r="AD9" s="33">
        <f t="shared" si="5"/>
        <v>13.69582439276126</v>
      </c>
    </row>
    <row r="10" spans="2:30" ht="15.75" x14ac:dyDescent="0.25">
      <c r="M10" s="6"/>
      <c r="N10" s="1" t="s">
        <v>6</v>
      </c>
      <c r="O10" s="1" t="s">
        <v>4</v>
      </c>
      <c r="P10" s="6" t="s">
        <v>24</v>
      </c>
      <c r="Q10" s="2" t="s">
        <v>25</v>
      </c>
      <c r="R10" s="6" t="s">
        <v>23</v>
      </c>
      <c r="X10" s="29">
        <v>28</v>
      </c>
      <c r="Y10" s="31">
        <f t="shared" si="0"/>
        <v>24.251018768589098</v>
      </c>
      <c r="Z10" s="31">
        <f t="shared" si="1"/>
        <v>21.812036612675445</v>
      </c>
      <c r="AA10" s="31">
        <f t="shared" si="2"/>
        <v>23.031527690632274</v>
      </c>
      <c r="AB10" s="33">
        <f t="shared" si="3"/>
        <v>15.996603035306361</v>
      </c>
      <c r="AC10" s="33">
        <f t="shared" si="4"/>
        <v>18.248367616313683</v>
      </c>
      <c r="AD10" s="33">
        <f t="shared" si="5"/>
        <v>17.122485325810022</v>
      </c>
    </row>
    <row r="11" spans="2:30" ht="15.75" x14ac:dyDescent="0.25">
      <c r="B11" t="s">
        <v>0</v>
      </c>
      <c r="D11" s="8" t="s">
        <v>11</v>
      </c>
      <c r="E11">
        <f>Q11*R11</f>
        <v>4.0591679999999997</v>
      </c>
      <c r="G11" s="8" t="s">
        <v>12</v>
      </c>
      <c r="H11">
        <f>E11-Q12*R12</f>
        <v>0.88425999999999982</v>
      </c>
      <c r="J11" t="s">
        <v>14</v>
      </c>
      <c r="K11">
        <f>H11/E11*100</f>
        <v>21.784267120749863</v>
      </c>
      <c r="M11" s="11" t="s">
        <v>21</v>
      </c>
      <c r="N11" s="3">
        <v>1004577</v>
      </c>
      <c r="O11" s="5">
        <f>(N11+10215)/50000000</f>
        <v>2.0295839999999999E-2</v>
      </c>
      <c r="P11" s="2">
        <v>2</v>
      </c>
      <c r="Q11" s="2">
        <f>O11*P11</f>
        <v>4.0591679999999998E-2</v>
      </c>
      <c r="R11" s="6">
        <v>100</v>
      </c>
      <c r="X11" s="29">
        <v>32</v>
      </c>
      <c r="Y11" s="31">
        <f t="shared" si="0"/>
        <v>33.171753862166142</v>
      </c>
      <c r="Z11" s="31">
        <f t="shared" si="1"/>
        <v>30.156832552715013</v>
      </c>
      <c r="AA11" s="31">
        <f t="shared" si="2"/>
        <v>31.664293207440579</v>
      </c>
      <c r="AB11" s="33">
        <f t="shared" si="3"/>
        <v>19.247802003935497</v>
      </c>
      <c r="AC11" s="33">
        <f t="shared" si="4"/>
        <v>22.086546333944074</v>
      </c>
      <c r="AD11" s="33">
        <f t="shared" si="5"/>
        <v>20.667174168939788</v>
      </c>
    </row>
    <row r="12" spans="2:30" ht="15.75" x14ac:dyDescent="0.25">
      <c r="B12" s="20" t="s">
        <v>1</v>
      </c>
      <c r="C12" s="20" t="s">
        <v>2</v>
      </c>
      <c r="D12" s="20" t="s">
        <v>3</v>
      </c>
      <c r="E12" s="20" t="s">
        <v>6</v>
      </c>
      <c r="F12" s="20" t="s">
        <v>4</v>
      </c>
      <c r="G12" s="20" t="s">
        <v>5</v>
      </c>
      <c r="H12" s="36" t="s">
        <v>7</v>
      </c>
      <c r="I12" s="36" t="s">
        <v>10</v>
      </c>
      <c r="J12" s="36" t="s">
        <v>8</v>
      </c>
      <c r="K12" s="20" t="s">
        <v>9</v>
      </c>
      <c r="M12" s="11" t="s">
        <v>22</v>
      </c>
      <c r="N12" s="3">
        <v>783512</v>
      </c>
      <c r="O12" s="5">
        <f>(N12+10215)/50000000</f>
        <v>1.5874539999999999E-2</v>
      </c>
      <c r="P12" s="2">
        <v>2</v>
      </c>
      <c r="Q12" s="2">
        <f>O12*P12</f>
        <v>3.1749079999999999E-2</v>
      </c>
      <c r="R12" s="6">
        <v>100</v>
      </c>
      <c r="X12" s="29">
        <v>36</v>
      </c>
      <c r="Y12" s="31">
        <f t="shared" si="0"/>
        <v>43.222982120269371</v>
      </c>
      <c r="Z12" s="31">
        <f t="shared" si="1"/>
        <v>41.733113493332127</v>
      </c>
      <c r="AA12" s="31">
        <f t="shared" si="2"/>
        <v>42.478047806800745</v>
      </c>
      <c r="AB12" s="33">
        <f t="shared" si="3"/>
        <v>22.639683577228421</v>
      </c>
      <c r="AC12" s="33">
        <f t="shared" si="4"/>
        <v>25.95258910728873</v>
      </c>
      <c r="AD12" s="33">
        <f t="shared" si="5"/>
        <v>24.296136342258578</v>
      </c>
    </row>
    <row r="13" spans="2:30" ht="15.75" x14ac:dyDescent="0.25">
      <c r="B13" s="3">
        <v>1</v>
      </c>
      <c r="C13" s="3">
        <v>10</v>
      </c>
      <c r="D13" s="4">
        <v>1</v>
      </c>
      <c r="E13">
        <v>62406</v>
      </c>
      <c r="F13" s="5">
        <f t="shared" ref="F13:F21" si="6">(E13+96.208)/40000000</f>
        <v>1.5625552E-3</v>
      </c>
      <c r="G13" s="2">
        <v>1</v>
      </c>
      <c r="H13" s="2">
        <f t="shared" ref="H13:H21" si="7">F13*G13</f>
        <v>1.5625552E-3</v>
      </c>
      <c r="I13" s="6">
        <f>H13*C13</f>
        <v>1.5625552000000001E-2</v>
      </c>
      <c r="J13" s="6">
        <f>I13</f>
        <v>1.5625552000000001E-2</v>
      </c>
      <c r="K13" s="6">
        <f>J13/($H$11)*100</f>
        <v>1.7670766516635386</v>
      </c>
      <c r="X13" s="29">
        <v>48</v>
      </c>
      <c r="Y13" s="31">
        <f t="shared" si="0"/>
        <v>57.033720974401604</v>
      </c>
      <c r="Z13" s="31">
        <f t="shared" si="1"/>
        <v>58.309124291574889</v>
      </c>
      <c r="AA13" s="31">
        <f t="shared" si="2"/>
        <v>57.671422632988246</v>
      </c>
      <c r="AB13" s="33">
        <f t="shared" si="3"/>
        <v>26.506001402302491</v>
      </c>
      <c r="AC13" s="33">
        <f t="shared" si="4"/>
        <v>29.898676140061013</v>
      </c>
      <c r="AD13" s="33">
        <f t="shared" si="5"/>
        <v>28.202338771181751</v>
      </c>
    </row>
    <row r="14" spans="2:30" ht="15.75" x14ac:dyDescent="0.25">
      <c r="B14" s="3">
        <v>2</v>
      </c>
      <c r="C14" s="4">
        <v>9</v>
      </c>
      <c r="D14" s="4">
        <v>2</v>
      </c>
      <c r="E14" s="12">
        <v>83676</v>
      </c>
      <c r="F14" s="5">
        <f t="shared" si="6"/>
        <v>2.0943051999999999E-3</v>
      </c>
      <c r="G14" s="2">
        <v>1</v>
      </c>
      <c r="H14" s="2">
        <f>F14*G14</f>
        <v>2.0943051999999999E-3</v>
      </c>
      <c r="I14" s="6">
        <f>H14*C13</f>
        <v>2.0943052E-2</v>
      </c>
      <c r="J14" s="6">
        <f t="shared" ref="J14:J21" si="8">I14+J13</f>
        <v>3.6568604000000005E-2</v>
      </c>
      <c r="K14" s="6">
        <f t="shared" ref="K14:K21" si="9">J14/($H$11)*100</f>
        <v>4.1355035849184647</v>
      </c>
    </row>
    <row r="15" spans="2:30" ht="15.75" x14ac:dyDescent="0.25">
      <c r="B15" s="3">
        <v>3</v>
      </c>
      <c r="C15" s="4">
        <v>8</v>
      </c>
      <c r="D15" s="4">
        <v>4</v>
      </c>
      <c r="E15" s="7">
        <v>102090</v>
      </c>
      <c r="F15" s="5">
        <f t="shared" si="6"/>
        <v>2.5546551999999999E-3</v>
      </c>
      <c r="G15" s="2">
        <v>1</v>
      </c>
      <c r="H15" s="2">
        <f t="shared" si="7"/>
        <v>2.5546551999999999E-3</v>
      </c>
      <c r="I15" s="6">
        <f>H15*C13</f>
        <v>2.5546552E-2</v>
      </c>
      <c r="J15" s="6">
        <f t="shared" si="8"/>
        <v>6.2115156000000005E-2</v>
      </c>
      <c r="K15" s="6">
        <f t="shared" si="9"/>
        <v>7.0245353176667509</v>
      </c>
    </row>
    <row r="16" spans="2:30" ht="15.75" x14ac:dyDescent="0.25">
      <c r="B16" s="3">
        <v>4</v>
      </c>
      <c r="C16" s="4">
        <v>7</v>
      </c>
      <c r="D16" s="4">
        <v>8</v>
      </c>
      <c r="E16" s="7">
        <v>101072</v>
      </c>
      <c r="F16" s="5">
        <f t="shared" si="6"/>
        <v>2.5292052000000001E-3</v>
      </c>
      <c r="G16" s="2">
        <v>1</v>
      </c>
      <c r="H16" s="2">
        <f t="shared" si="7"/>
        <v>2.5292052000000001E-3</v>
      </c>
      <c r="I16" s="6">
        <f>H16*C13</f>
        <v>2.5292052000000002E-2</v>
      </c>
      <c r="J16" s="6">
        <f t="shared" si="8"/>
        <v>8.7407208000000014E-2</v>
      </c>
      <c r="K16" s="6">
        <f t="shared" si="9"/>
        <v>9.8847859226924246</v>
      </c>
    </row>
    <row r="17" spans="2:18" ht="15.75" x14ac:dyDescent="0.25">
      <c r="B17" s="3">
        <v>5</v>
      </c>
      <c r="C17" s="4">
        <v>6</v>
      </c>
      <c r="D17" s="4">
        <v>24</v>
      </c>
      <c r="E17" s="7">
        <v>105989</v>
      </c>
      <c r="F17" s="5">
        <f t="shared" si="6"/>
        <v>2.6521302E-3</v>
      </c>
      <c r="G17" s="2">
        <v>1</v>
      </c>
      <c r="H17" s="2">
        <f t="shared" si="7"/>
        <v>2.6521302E-3</v>
      </c>
      <c r="I17" s="6">
        <f>H17*C13</f>
        <v>2.6521302E-2</v>
      </c>
      <c r="J17" s="6">
        <f t="shared" si="8"/>
        <v>0.11392851000000001</v>
      </c>
      <c r="K17" s="6">
        <f t="shared" si="9"/>
        <v>12.884051070951985</v>
      </c>
    </row>
    <row r="18" spans="2:18" ht="15.75" x14ac:dyDescent="0.25">
      <c r="B18" s="3">
        <v>6</v>
      </c>
      <c r="C18" s="4">
        <v>5</v>
      </c>
      <c r="D18" s="4">
        <v>36</v>
      </c>
      <c r="E18" s="7">
        <v>109996</v>
      </c>
      <c r="F18" s="5">
        <f t="shared" si="6"/>
        <v>2.7523052000000001E-3</v>
      </c>
      <c r="G18" s="2">
        <v>1</v>
      </c>
      <c r="H18" s="2">
        <f t="shared" si="7"/>
        <v>2.7523052000000001E-3</v>
      </c>
      <c r="I18" s="6">
        <f>H18*C13</f>
        <v>2.7523051999999999E-2</v>
      </c>
      <c r="J18" s="6">
        <f t="shared" si="8"/>
        <v>0.141451562</v>
      </c>
      <c r="K18" s="6">
        <f t="shared" si="9"/>
        <v>15.996603035306361</v>
      </c>
    </row>
    <row r="19" spans="2:18" ht="15.75" x14ac:dyDescent="0.25">
      <c r="B19" s="19">
        <v>7</v>
      </c>
      <c r="C19" s="15">
        <v>4</v>
      </c>
      <c r="D19" s="15">
        <v>48</v>
      </c>
      <c r="E19" s="7">
        <v>114900</v>
      </c>
      <c r="F19" s="5">
        <f t="shared" si="6"/>
        <v>2.8749052000000002E-3</v>
      </c>
      <c r="G19" s="17">
        <v>1</v>
      </c>
      <c r="H19" s="17">
        <f t="shared" si="7"/>
        <v>2.8749052000000002E-3</v>
      </c>
      <c r="I19" s="6">
        <f>H19*C13</f>
        <v>2.8749052000000001E-2</v>
      </c>
      <c r="J19" s="18">
        <f t="shared" si="8"/>
        <v>0.170200614</v>
      </c>
      <c r="K19" s="6">
        <f t="shared" si="9"/>
        <v>19.247802003935497</v>
      </c>
    </row>
    <row r="20" spans="2:18" ht="15.75" x14ac:dyDescent="0.25">
      <c r="B20" s="19">
        <v>8</v>
      </c>
      <c r="C20" s="15">
        <v>3</v>
      </c>
      <c r="D20" s="15">
        <v>56</v>
      </c>
      <c r="E20" s="7">
        <v>119876</v>
      </c>
      <c r="F20" s="5">
        <f t="shared" si="6"/>
        <v>2.9993051999999999E-3</v>
      </c>
      <c r="G20" s="17">
        <v>1</v>
      </c>
      <c r="H20" s="17">
        <f t="shared" si="7"/>
        <v>2.9993051999999999E-3</v>
      </c>
      <c r="I20" s="6">
        <f>H20*C13</f>
        <v>2.9993051999999999E-2</v>
      </c>
      <c r="J20" s="18">
        <f t="shared" si="8"/>
        <v>0.20019366599999999</v>
      </c>
      <c r="K20" s="6">
        <f t="shared" si="9"/>
        <v>22.639683577228421</v>
      </c>
    </row>
    <row r="21" spans="2:18" ht="15.75" x14ac:dyDescent="0.25">
      <c r="B21" s="19">
        <v>9</v>
      </c>
      <c r="C21" s="15">
        <v>2</v>
      </c>
      <c r="D21" s="15">
        <v>72</v>
      </c>
      <c r="E21" s="7">
        <v>136657</v>
      </c>
      <c r="F21" s="5">
        <f t="shared" si="6"/>
        <v>3.4188302000000004E-3</v>
      </c>
      <c r="G21" s="17">
        <v>1</v>
      </c>
      <c r="H21" s="17">
        <f t="shared" si="7"/>
        <v>3.4188302000000004E-3</v>
      </c>
      <c r="I21" s="6">
        <f>H21*C13</f>
        <v>3.4188302000000004E-2</v>
      </c>
      <c r="J21" s="18">
        <f t="shared" si="8"/>
        <v>0.234381968</v>
      </c>
      <c r="K21" s="6">
        <f t="shared" si="9"/>
        <v>26.506001402302491</v>
      </c>
    </row>
    <row r="24" spans="2:18" x14ac:dyDescent="0.25">
      <c r="N24" s="21" t="s">
        <v>19</v>
      </c>
      <c r="O24" s="21"/>
      <c r="P24" s="21"/>
    </row>
    <row r="25" spans="2:18" ht="15.75" x14ac:dyDescent="0.25">
      <c r="M25" s="6"/>
      <c r="N25" s="1" t="s">
        <v>6</v>
      </c>
      <c r="O25" s="1" t="s">
        <v>4</v>
      </c>
      <c r="P25" s="6" t="s">
        <v>24</v>
      </c>
      <c r="Q25" s="2" t="s">
        <v>25</v>
      </c>
      <c r="R25" s="6" t="s">
        <v>23</v>
      </c>
    </row>
    <row r="26" spans="2:18" ht="15.75" x14ac:dyDescent="0.25">
      <c r="B26" t="s">
        <v>0</v>
      </c>
      <c r="D26" s="8" t="s">
        <v>11</v>
      </c>
      <c r="E26">
        <f>Q26*R26</f>
        <v>4.0591679999999997</v>
      </c>
      <c r="G26" s="8" t="s">
        <v>12</v>
      </c>
      <c r="H26">
        <f>E26-Q27*R27</f>
        <v>0.86670800000000003</v>
      </c>
      <c r="J26" t="s">
        <v>14</v>
      </c>
      <c r="K26">
        <f>H26/E26*100</f>
        <v>21.35186323896917</v>
      </c>
      <c r="M26" s="11" t="s">
        <v>21</v>
      </c>
      <c r="N26" s="3">
        <v>1004577</v>
      </c>
      <c r="O26" s="5">
        <f>(N26+10215)/50000000</f>
        <v>2.0295839999999999E-2</v>
      </c>
      <c r="P26" s="2">
        <v>2</v>
      </c>
      <c r="Q26" s="2">
        <f>O26*P26</f>
        <v>4.0591679999999998E-2</v>
      </c>
      <c r="R26" s="6">
        <v>100</v>
      </c>
    </row>
    <row r="27" spans="2:18" ht="15.75" x14ac:dyDescent="0.25">
      <c r="B27" s="20" t="s">
        <v>1</v>
      </c>
      <c r="C27" s="20" t="s">
        <v>2</v>
      </c>
      <c r="D27" s="20" t="s">
        <v>3</v>
      </c>
      <c r="E27" s="20" t="s">
        <v>6</v>
      </c>
      <c r="F27" s="20" t="s">
        <v>4</v>
      </c>
      <c r="G27" s="20" t="s">
        <v>5</v>
      </c>
      <c r="H27" s="36" t="s">
        <v>7</v>
      </c>
      <c r="I27" s="36" t="s">
        <v>10</v>
      </c>
      <c r="J27" s="36" t="s">
        <v>8</v>
      </c>
      <c r="K27" s="20" t="s">
        <v>9</v>
      </c>
      <c r="M27" s="11" t="s">
        <v>22</v>
      </c>
      <c r="N27" s="3">
        <v>787900</v>
      </c>
      <c r="O27" s="5">
        <f>(N27+10215)/50000000</f>
        <v>1.5962299999999999E-2</v>
      </c>
      <c r="P27" s="2">
        <v>2</v>
      </c>
      <c r="Q27" s="2">
        <f>O27*P27</f>
        <v>3.1924599999999997E-2</v>
      </c>
      <c r="R27" s="6">
        <v>100</v>
      </c>
    </row>
    <row r="28" spans="2:18" ht="15.75" x14ac:dyDescent="0.25">
      <c r="B28" s="3">
        <v>1</v>
      </c>
      <c r="C28" s="3">
        <v>10</v>
      </c>
      <c r="D28" s="4">
        <v>1</v>
      </c>
      <c r="E28" s="12">
        <v>76897</v>
      </c>
      <c r="F28" s="5">
        <f>(E28+96.208)/40000000</f>
        <v>1.9248302000000001E-3</v>
      </c>
      <c r="G28" s="2">
        <v>1</v>
      </c>
      <c r="H28" s="2">
        <f t="shared" ref="H28:H36" si="10">F28*G28</f>
        <v>1.9248302000000001E-3</v>
      </c>
      <c r="I28" s="6">
        <f>H28*C28</f>
        <v>1.9248302000000002E-2</v>
      </c>
      <c r="J28" s="6">
        <f>I28</f>
        <v>1.9248302000000002E-2</v>
      </c>
      <c r="K28" s="6">
        <f>J28/($H$26)*100</f>
        <v>2.2208520055197369</v>
      </c>
    </row>
    <row r="29" spans="2:18" ht="15.75" x14ac:dyDescent="0.25">
      <c r="B29" s="3">
        <v>2</v>
      </c>
      <c r="C29" s="4">
        <v>9</v>
      </c>
      <c r="D29" s="4">
        <v>2</v>
      </c>
      <c r="E29" s="12">
        <v>97276</v>
      </c>
      <c r="F29" s="5">
        <f t="shared" ref="F29:F36" si="11">(E29+96.208)/40000000</f>
        <v>2.4343052E-3</v>
      </c>
      <c r="G29" s="2">
        <v>1</v>
      </c>
      <c r="H29" s="2">
        <f t="shared" si="10"/>
        <v>2.4343052E-3</v>
      </c>
      <c r="I29" s="6">
        <f>H29*C28</f>
        <v>2.4343052E-2</v>
      </c>
      <c r="J29" s="6">
        <f t="shared" ref="J29:J36" si="12">I29+J28</f>
        <v>4.3591353999999999E-2</v>
      </c>
      <c r="K29" s="6">
        <f t="shared" ref="K29:K36" si="13">J29/($H$26)*100</f>
        <v>5.0295317454090647</v>
      </c>
    </row>
    <row r="30" spans="2:18" ht="15.75" x14ac:dyDescent="0.25">
      <c r="B30" s="3">
        <v>3</v>
      </c>
      <c r="C30" s="4">
        <v>8</v>
      </c>
      <c r="D30" s="4">
        <v>4</v>
      </c>
      <c r="E30" s="7">
        <v>112090</v>
      </c>
      <c r="F30" s="5">
        <f t="shared" si="11"/>
        <v>2.8046552000000002E-3</v>
      </c>
      <c r="G30" s="2">
        <v>1</v>
      </c>
      <c r="H30" s="2">
        <f t="shared" si="10"/>
        <v>2.8046552000000002E-3</v>
      </c>
      <c r="I30" s="6">
        <f>H30*C28</f>
        <v>2.8046552000000002E-2</v>
      </c>
      <c r="J30" s="6">
        <f t="shared" si="12"/>
        <v>7.1637906000000001E-2</v>
      </c>
      <c r="K30" s="6">
        <f t="shared" si="13"/>
        <v>8.2655180291401482</v>
      </c>
    </row>
    <row r="31" spans="2:18" ht="15.75" x14ac:dyDescent="0.25">
      <c r="B31" s="3">
        <v>4</v>
      </c>
      <c r="C31" s="4">
        <v>7</v>
      </c>
      <c r="D31" s="4">
        <v>8</v>
      </c>
      <c r="E31" s="7">
        <v>112186</v>
      </c>
      <c r="F31" s="5">
        <f t="shared" si="11"/>
        <v>2.8070551999999998E-3</v>
      </c>
      <c r="G31" s="2">
        <v>1</v>
      </c>
      <c r="H31" s="2">
        <f t="shared" si="10"/>
        <v>2.8070551999999998E-3</v>
      </c>
      <c r="I31" s="6">
        <f>H31*C28</f>
        <v>2.8070551999999999E-2</v>
      </c>
      <c r="J31" s="6">
        <f t="shared" si="12"/>
        <v>9.9708458E-2</v>
      </c>
      <c r="K31" s="6">
        <f t="shared" si="13"/>
        <v>11.504273411575754</v>
      </c>
    </row>
    <row r="32" spans="2:18" ht="15.75" x14ac:dyDescent="0.25">
      <c r="B32" s="3">
        <v>5</v>
      </c>
      <c r="C32" s="4">
        <v>6</v>
      </c>
      <c r="D32" s="4">
        <v>24</v>
      </c>
      <c r="E32" s="7">
        <v>104024</v>
      </c>
      <c r="F32" s="5">
        <f t="shared" si="11"/>
        <v>2.6030051999999999E-3</v>
      </c>
      <c r="G32" s="2">
        <v>1</v>
      </c>
      <c r="H32" s="2">
        <f t="shared" si="10"/>
        <v>2.6030051999999999E-3</v>
      </c>
      <c r="I32" s="6">
        <f>H32*C28</f>
        <v>2.6030051999999998E-2</v>
      </c>
      <c r="J32" s="6">
        <f t="shared" si="12"/>
        <v>0.12573851</v>
      </c>
      <c r="K32" s="6">
        <f t="shared" si="13"/>
        <v>14.507597714570537</v>
      </c>
    </row>
    <row r="33" spans="2:27" ht="15.75" x14ac:dyDescent="0.25">
      <c r="B33" s="3">
        <v>6</v>
      </c>
      <c r="C33" s="4">
        <v>5</v>
      </c>
      <c r="D33" s="4">
        <v>36</v>
      </c>
      <c r="E33" s="7">
        <v>129590</v>
      </c>
      <c r="F33" s="5">
        <f t="shared" si="11"/>
        <v>3.2421552000000001E-3</v>
      </c>
      <c r="G33" s="2">
        <v>1</v>
      </c>
      <c r="H33" s="2">
        <f t="shared" si="10"/>
        <v>3.2421552000000001E-3</v>
      </c>
      <c r="I33" s="6">
        <f>H33*C28</f>
        <v>3.2421551999999999E-2</v>
      </c>
      <c r="J33" s="6">
        <f t="shared" si="12"/>
        <v>0.15816006199999999</v>
      </c>
      <c r="K33" s="6">
        <f t="shared" si="13"/>
        <v>18.248367616313683</v>
      </c>
    </row>
    <row r="34" spans="2:27" ht="15.75" x14ac:dyDescent="0.25">
      <c r="B34" s="19">
        <v>7</v>
      </c>
      <c r="C34" s="15">
        <v>4</v>
      </c>
      <c r="D34" s="15">
        <v>48</v>
      </c>
      <c r="E34" s="7">
        <v>132967</v>
      </c>
      <c r="F34" s="5">
        <f t="shared" si="11"/>
        <v>3.3265802000000005E-3</v>
      </c>
      <c r="G34" s="17">
        <v>1</v>
      </c>
      <c r="H34" s="17">
        <f t="shared" si="10"/>
        <v>3.3265802000000005E-3</v>
      </c>
      <c r="I34" s="6">
        <f>H34*C28</f>
        <v>3.3265802000000004E-2</v>
      </c>
      <c r="J34" s="18">
        <f t="shared" si="12"/>
        <v>0.191425864</v>
      </c>
      <c r="K34" s="6">
        <f t="shared" si="13"/>
        <v>22.086546333944074</v>
      </c>
    </row>
    <row r="35" spans="2:27" ht="15.75" x14ac:dyDescent="0.25">
      <c r="B35" s="19">
        <v>8</v>
      </c>
      <c r="C35" s="15">
        <v>3</v>
      </c>
      <c r="D35" s="15">
        <v>56</v>
      </c>
      <c r="E35" s="16">
        <v>133933</v>
      </c>
      <c r="F35" s="5">
        <f t="shared" si="11"/>
        <v>3.3507302000000002E-3</v>
      </c>
      <c r="G35" s="17">
        <v>1</v>
      </c>
      <c r="H35" s="17">
        <f t="shared" si="10"/>
        <v>3.3507302000000002E-3</v>
      </c>
      <c r="I35" s="6">
        <f>H35*C28</f>
        <v>3.3507302000000003E-2</v>
      </c>
      <c r="J35" s="18">
        <f t="shared" si="12"/>
        <v>0.22493316600000002</v>
      </c>
      <c r="K35" s="6">
        <f t="shared" si="13"/>
        <v>25.95258910728873</v>
      </c>
    </row>
    <row r="36" spans="2:27" ht="15.75" x14ac:dyDescent="0.25">
      <c r="B36" s="19">
        <v>9</v>
      </c>
      <c r="C36" s="15">
        <v>2</v>
      </c>
      <c r="D36" s="15">
        <v>72</v>
      </c>
      <c r="E36" s="16">
        <v>136708</v>
      </c>
      <c r="F36" s="5">
        <f t="shared" si="11"/>
        <v>3.4201052000000002E-3</v>
      </c>
      <c r="G36" s="17">
        <v>1</v>
      </c>
      <c r="H36" s="17">
        <f t="shared" si="10"/>
        <v>3.4201052000000002E-3</v>
      </c>
      <c r="I36" s="6">
        <f>H36*C28</f>
        <v>3.4201052000000003E-2</v>
      </c>
      <c r="J36" s="18">
        <f t="shared" si="12"/>
        <v>0.25913421800000003</v>
      </c>
      <c r="K36" s="6">
        <f t="shared" si="13"/>
        <v>29.898676140061013</v>
      </c>
    </row>
    <row r="40" spans="2:27" ht="15.75" x14ac:dyDescent="0.25">
      <c r="U40" s="20" t="s">
        <v>3</v>
      </c>
      <c r="V40" s="20" t="s">
        <v>30</v>
      </c>
      <c r="W40" s="20" t="s">
        <v>31</v>
      </c>
      <c r="X40" s="20" t="s">
        <v>27</v>
      </c>
      <c r="Y40" s="34" t="s">
        <v>34</v>
      </c>
      <c r="Z40" s="34" t="s">
        <v>35</v>
      </c>
      <c r="AA40" s="34" t="s">
        <v>36</v>
      </c>
    </row>
    <row r="41" spans="2:27" x14ac:dyDescent="0.25">
      <c r="U41" s="36">
        <v>0</v>
      </c>
      <c r="V41" s="30">
        <v>0</v>
      </c>
      <c r="W41" s="30">
        <v>0</v>
      </c>
      <c r="X41" s="30">
        <v>0</v>
      </c>
      <c r="Y41" s="35">
        <f>X41-V41</f>
        <v>0</v>
      </c>
      <c r="Z41" s="35">
        <f>W41-X41</f>
        <v>0</v>
      </c>
      <c r="AA41">
        <f>STDEV(V41:W41)</f>
        <v>0</v>
      </c>
    </row>
    <row r="42" spans="2:27" ht="15.75" x14ac:dyDescent="0.25">
      <c r="D42" s="38" t="s">
        <v>18</v>
      </c>
      <c r="E42" s="38"/>
      <c r="F42" s="38"/>
      <c r="G42" s="38"/>
      <c r="H42" s="38"/>
      <c r="I42" s="38"/>
      <c r="J42" s="38"/>
      <c r="U42" s="29">
        <v>1</v>
      </c>
      <c r="V42" s="31">
        <f>(K46)</f>
        <v>1.7729500226013155</v>
      </c>
      <c r="W42" s="31">
        <f>(K61)</f>
        <v>2.6054814682331191</v>
      </c>
      <c r="X42" s="31">
        <f>AVERAGE(V42:W42)</f>
        <v>2.1892157454172172</v>
      </c>
      <c r="Y42" s="35">
        <f>X42-V42</f>
        <v>0.41626572281590168</v>
      </c>
      <c r="Z42" s="35">
        <f>W42-X42</f>
        <v>0.41626572281590191</v>
      </c>
      <c r="AA42">
        <f t="shared" ref="AA42:AA50" si="14">STDEV(V42:W42)</f>
        <v>0.58868863075728728</v>
      </c>
    </row>
    <row r="43" spans="2:27" ht="15.75" x14ac:dyDescent="0.25">
      <c r="U43" s="29">
        <v>2</v>
      </c>
      <c r="V43" s="31">
        <f t="shared" ref="V43:V50" si="15">(K47)</f>
        <v>5.1017585343710925</v>
      </c>
      <c r="W43" s="31">
        <f t="shared" ref="W43:W50" si="16">(K62)</f>
        <v>5.5982912097534427</v>
      </c>
      <c r="X43" s="31">
        <f t="shared" ref="X43:X50" si="17">AVERAGE(V43:W43)</f>
        <v>5.3500248720622672</v>
      </c>
      <c r="Y43" s="35">
        <f t="shared" ref="Y43:Y50" si="18">X43-V43</f>
        <v>0.24826633769117468</v>
      </c>
      <c r="Z43" s="35">
        <f t="shared" ref="Z43:Z50" si="19">W43-X43</f>
        <v>0.24826633769117556</v>
      </c>
      <c r="AA43">
        <f t="shared" si="14"/>
        <v>0.35110162184355859</v>
      </c>
    </row>
    <row r="44" spans="2:27" ht="15.75" x14ac:dyDescent="0.25">
      <c r="B44" t="s">
        <v>0</v>
      </c>
      <c r="D44" s="8" t="s">
        <v>11</v>
      </c>
      <c r="E44">
        <f>(P47)*100</f>
        <v>6.2718600000000002</v>
      </c>
      <c r="G44" s="8" t="s">
        <v>12</v>
      </c>
      <c r="H44">
        <f>E44-P48*100</f>
        <v>1.0530360000000005</v>
      </c>
      <c r="J44" t="s">
        <v>14</v>
      </c>
      <c r="K44">
        <f>H44/E44*100</f>
        <v>16.78985181429433</v>
      </c>
      <c r="U44" s="29">
        <v>4</v>
      </c>
      <c r="V44" s="31">
        <f t="shared" si="15"/>
        <v>8.5388254532608538</v>
      </c>
      <c r="W44" s="31">
        <f t="shared" si="16"/>
        <v>9.2306863106749066</v>
      </c>
      <c r="X44" s="31">
        <f t="shared" si="17"/>
        <v>8.8847558819678802</v>
      </c>
      <c r="Y44" s="35">
        <f t="shared" si="18"/>
        <v>0.34593042870702639</v>
      </c>
      <c r="Z44" s="35">
        <f t="shared" si="19"/>
        <v>0.34593042870702639</v>
      </c>
      <c r="AA44">
        <f t="shared" si="14"/>
        <v>0.48921950391501579</v>
      </c>
    </row>
    <row r="45" spans="2:27" ht="15.75" x14ac:dyDescent="0.25">
      <c r="B45" s="20" t="s">
        <v>1</v>
      </c>
      <c r="C45" s="20" t="s">
        <v>2</v>
      </c>
      <c r="D45" s="20" t="s">
        <v>3</v>
      </c>
      <c r="E45" s="20" t="s">
        <v>6</v>
      </c>
      <c r="F45" s="20" t="s">
        <v>4</v>
      </c>
      <c r="G45" s="20" t="s">
        <v>5</v>
      </c>
      <c r="H45" s="36" t="s">
        <v>7</v>
      </c>
      <c r="I45" s="36" t="s">
        <v>10</v>
      </c>
      <c r="J45" s="36" t="s">
        <v>8</v>
      </c>
      <c r="K45" s="20" t="s">
        <v>9</v>
      </c>
      <c r="N45" s="21" t="s">
        <v>20</v>
      </c>
      <c r="O45" s="21"/>
      <c r="P45" s="21"/>
      <c r="U45" s="29">
        <v>8</v>
      </c>
      <c r="V45" s="31">
        <f t="shared" si="15"/>
        <v>9.0185761930266359</v>
      </c>
      <c r="W45" s="31">
        <f t="shared" si="16"/>
        <v>8.9155697023217311</v>
      </c>
      <c r="X45" s="31">
        <f t="shared" si="17"/>
        <v>8.9670729476741826</v>
      </c>
      <c r="Y45" s="35">
        <f t="shared" si="18"/>
        <v>-5.150324535245332E-2</v>
      </c>
      <c r="Z45" s="35">
        <f t="shared" si="19"/>
        <v>-5.1503245352451543E-2</v>
      </c>
      <c r="AA45">
        <f t="shared" si="14"/>
        <v>7.2836588083667303E-2</v>
      </c>
    </row>
    <row r="46" spans="2:27" ht="15.75" x14ac:dyDescent="0.25">
      <c r="B46" s="3">
        <v>1</v>
      </c>
      <c r="C46" s="3">
        <v>10</v>
      </c>
      <c r="D46" s="4">
        <v>1</v>
      </c>
      <c r="E46" s="12">
        <v>74583</v>
      </c>
      <c r="F46" s="5">
        <f>(E46+96.208)/40000000</f>
        <v>1.8669801999999999E-3</v>
      </c>
      <c r="G46" s="2">
        <v>1</v>
      </c>
      <c r="H46" s="2">
        <f t="shared" ref="H46:H54" si="20">F46*G46</f>
        <v>1.8669801999999999E-3</v>
      </c>
      <c r="I46" s="6">
        <f>H46*C46</f>
        <v>1.8669801999999999E-2</v>
      </c>
      <c r="J46" s="6">
        <f>I46</f>
        <v>1.8669801999999999E-2</v>
      </c>
      <c r="K46" s="6">
        <f t="shared" ref="K46:K54" si="21">J46/($H$44)*100</f>
        <v>1.7729500226013155</v>
      </c>
      <c r="M46" s="13"/>
      <c r="N46" s="14" t="s">
        <v>6</v>
      </c>
      <c r="O46" s="14" t="s">
        <v>4</v>
      </c>
      <c r="P46" s="2" t="s">
        <v>15</v>
      </c>
      <c r="U46" s="29">
        <v>12</v>
      </c>
      <c r="V46" s="31">
        <f t="shared" si="15"/>
        <v>15.269815656824646</v>
      </c>
      <c r="W46" s="31">
        <f t="shared" si="16"/>
        <v>14.44778762710664</v>
      </c>
      <c r="X46" s="31">
        <f t="shared" si="17"/>
        <v>14.858801641965643</v>
      </c>
      <c r="Y46" s="35">
        <f t="shared" si="18"/>
        <v>-0.41101401485900269</v>
      </c>
      <c r="Z46" s="35">
        <f t="shared" si="19"/>
        <v>-0.41101401485900269</v>
      </c>
      <c r="AA46">
        <f t="shared" si="14"/>
        <v>0.58126159413901846</v>
      </c>
    </row>
    <row r="47" spans="2:27" ht="15.75" x14ac:dyDescent="0.25">
      <c r="B47" s="3">
        <v>2</v>
      </c>
      <c r="C47" s="4">
        <v>9</v>
      </c>
      <c r="D47" s="4">
        <v>2</v>
      </c>
      <c r="E47" s="12">
        <v>140118</v>
      </c>
      <c r="F47" s="5">
        <f t="shared" ref="F47:F54" si="22">(E47+96.208)/40000000</f>
        <v>3.5053552000000004E-3</v>
      </c>
      <c r="G47" s="2">
        <v>1</v>
      </c>
      <c r="H47" s="2">
        <f t="shared" si="20"/>
        <v>3.5053552000000004E-3</v>
      </c>
      <c r="I47" s="6">
        <f>H47*C46</f>
        <v>3.5053552000000002E-2</v>
      </c>
      <c r="J47" s="6">
        <f>I47+J46</f>
        <v>5.3723354000000001E-2</v>
      </c>
      <c r="K47" s="6">
        <f t="shared" si="21"/>
        <v>5.1017585343710925</v>
      </c>
      <c r="M47" s="11" t="s">
        <v>17</v>
      </c>
      <c r="N47" s="3">
        <v>1557750</v>
      </c>
      <c r="O47" s="5">
        <f>(N47+10215)/50000000</f>
        <v>3.13593E-2</v>
      </c>
      <c r="P47" s="2">
        <f>O47*2</f>
        <v>6.2718599999999999E-2</v>
      </c>
      <c r="U47" s="29">
        <v>28</v>
      </c>
      <c r="V47" s="31">
        <f t="shared" si="15"/>
        <v>24.251018768589098</v>
      </c>
      <c r="W47" s="31">
        <f t="shared" si="16"/>
        <v>21.812036612675445</v>
      </c>
      <c r="X47" s="31">
        <f t="shared" si="17"/>
        <v>23.031527690632274</v>
      </c>
      <c r="Y47" s="35">
        <f t="shared" si="18"/>
        <v>-1.2194910779568247</v>
      </c>
      <c r="Z47" s="35">
        <f t="shared" si="19"/>
        <v>-1.2194910779568282</v>
      </c>
      <c r="AA47">
        <f t="shared" si="14"/>
        <v>1.7246208216395293</v>
      </c>
    </row>
    <row r="48" spans="2:27" ht="15.75" x14ac:dyDescent="0.25">
      <c r="B48" s="3">
        <v>3</v>
      </c>
      <c r="C48" s="4">
        <v>8</v>
      </c>
      <c r="D48" s="4">
        <v>4</v>
      </c>
      <c r="E48" s="12">
        <v>144678</v>
      </c>
      <c r="F48" s="5">
        <f t="shared" si="22"/>
        <v>3.6193552000000004E-3</v>
      </c>
      <c r="G48" s="2">
        <v>1</v>
      </c>
      <c r="H48" s="2">
        <f t="shared" si="20"/>
        <v>3.6193552000000004E-3</v>
      </c>
      <c r="I48" s="6">
        <f>H48*C46</f>
        <v>3.6193552000000004E-2</v>
      </c>
      <c r="J48" s="6">
        <f>I48+J47</f>
        <v>8.9916906000000005E-2</v>
      </c>
      <c r="K48" s="6">
        <f t="shared" si="21"/>
        <v>8.5388254532608538</v>
      </c>
      <c r="M48" s="11" t="s">
        <v>22</v>
      </c>
      <c r="N48" s="3">
        <v>1294491</v>
      </c>
      <c r="O48" s="5">
        <f>(N48+10215)/50000000</f>
        <v>2.6094119999999998E-2</v>
      </c>
      <c r="P48" s="2">
        <f>O48*2</f>
        <v>5.2188239999999997E-2</v>
      </c>
      <c r="U48" s="29">
        <v>32</v>
      </c>
      <c r="V48" s="31">
        <f t="shared" si="15"/>
        <v>33.171753862166142</v>
      </c>
      <c r="W48" s="31">
        <f t="shared" si="16"/>
        <v>30.156832552715013</v>
      </c>
      <c r="X48" s="31">
        <f t="shared" si="17"/>
        <v>31.664293207440579</v>
      </c>
      <c r="Y48" s="35">
        <f t="shared" si="18"/>
        <v>-1.5074606547255627</v>
      </c>
      <c r="Z48" s="35">
        <f t="shared" si="19"/>
        <v>-1.5074606547255662</v>
      </c>
      <c r="AA48">
        <f t="shared" si="14"/>
        <v>2.1318713026567186</v>
      </c>
    </row>
    <row r="49" spans="2:27" ht="15.75" x14ac:dyDescent="0.25">
      <c r="B49" s="3">
        <v>4</v>
      </c>
      <c r="C49" s="4">
        <v>7</v>
      </c>
      <c r="D49" s="4">
        <v>8</v>
      </c>
      <c r="E49" s="12">
        <v>235005</v>
      </c>
      <c r="F49" s="5">
        <f t="shared" si="22"/>
        <v>5.8775302000000007E-3</v>
      </c>
      <c r="G49" s="2">
        <v>1</v>
      </c>
      <c r="H49" s="2">
        <f t="shared" si="20"/>
        <v>5.8775302000000007E-3</v>
      </c>
      <c r="I49" s="6">
        <f>H49*C46</f>
        <v>5.8775302000000008E-2</v>
      </c>
      <c r="J49" s="6">
        <f>I49+I48</f>
        <v>9.4968854000000019E-2</v>
      </c>
      <c r="K49" s="6">
        <f t="shared" si="21"/>
        <v>9.0185761930266359</v>
      </c>
      <c r="U49" s="29">
        <v>36</v>
      </c>
      <c r="V49" s="31">
        <f t="shared" si="15"/>
        <v>43.222982120269371</v>
      </c>
      <c r="W49" s="31">
        <f t="shared" si="16"/>
        <v>41.733113493332127</v>
      </c>
      <c r="X49" s="31">
        <f t="shared" si="17"/>
        <v>42.478047806800745</v>
      </c>
      <c r="Y49" s="35">
        <f t="shared" si="18"/>
        <v>-0.74493431346862593</v>
      </c>
      <c r="Z49" s="35">
        <f t="shared" si="19"/>
        <v>-0.74493431346861883</v>
      </c>
      <c r="AA49">
        <f t="shared" si="14"/>
        <v>1.0534962091844164</v>
      </c>
    </row>
    <row r="50" spans="2:27" ht="15.75" x14ac:dyDescent="0.25">
      <c r="B50" s="3">
        <v>5</v>
      </c>
      <c r="C50" s="4">
        <v>6</v>
      </c>
      <c r="D50" s="4">
        <v>12</v>
      </c>
      <c r="E50" s="12">
        <v>263215</v>
      </c>
      <c r="F50" s="5">
        <f t="shared" si="22"/>
        <v>6.5827801999999999E-3</v>
      </c>
      <c r="G50" s="2">
        <v>1</v>
      </c>
      <c r="H50" s="2">
        <f t="shared" si="20"/>
        <v>6.5827801999999999E-3</v>
      </c>
      <c r="I50" s="6">
        <f>H50*C46</f>
        <v>6.5827802000000005E-2</v>
      </c>
      <c r="J50" s="6">
        <f>I50+J49</f>
        <v>0.16079665600000004</v>
      </c>
      <c r="K50" s="6">
        <f t="shared" si="21"/>
        <v>15.269815656824646</v>
      </c>
      <c r="U50" s="29">
        <v>48</v>
      </c>
      <c r="V50" s="31">
        <f t="shared" si="15"/>
        <v>57.033720974401604</v>
      </c>
      <c r="W50" s="31">
        <f t="shared" si="16"/>
        <v>58.309124291574889</v>
      </c>
      <c r="X50" s="31">
        <f t="shared" si="17"/>
        <v>57.671422632988246</v>
      </c>
      <c r="Y50" s="35">
        <f t="shared" si="18"/>
        <v>0.63770165858664285</v>
      </c>
      <c r="Z50" s="35">
        <f t="shared" si="19"/>
        <v>0.63770165858664285</v>
      </c>
      <c r="AA50">
        <f t="shared" si="14"/>
        <v>0.90184633432104744</v>
      </c>
    </row>
    <row r="51" spans="2:27" ht="15.75" x14ac:dyDescent="0.25">
      <c r="B51" s="3">
        <v>6</v>
      </c>
      <c r="C51" s="4">
        <v>5</v>
      </c>
      <c r="D51" s="4">
        <v>28</v>
      </c>
      <c r="E51" s="12">
        <v>378205</v>
      </c>
      <c r="F51" s="5">
        <f t="shared" si="22"/>
        <v>9.4575301999999997E-3</v>
      </c>
      <c r="G51" s="2">
        <v>1</v>
      </c>
      <c r="H51" s="2">
        <f t="shared" si="20"/>
        <v>9.4575301999999997E-3</v>
      </c>
      <c r="I51" s="6">
        <f>H51*C46</f>
        <v>9.4575302E-2</v>
      </c>
      <c r="J51" s="6">
        <f>I51+J50</f>
        <v>0.25537195800000001</v>
      </c>
      <c r="K51" s="6">
        <f t="shared" si="21"/>
        <v>24.251018768589098</v>
      </c>
    </row>
    <row r="52" spans="2:27" ht="15.75" x14ac:dyDescent="0.25">
      <c r="B52" s="19">
        <v>7</v>
      </c>
      <c r="C52" s="15">
        <v>4</v>
      </c>
      <c r="D52" s="15">
        <v>32</v>
      </c>
      <c r="E52" s="7">
        <v>375658</v>
      </c>
      <c r="F52" s="5">
        <f t="shared" si="22"/>
        <v>9.3938551999999988E-3</v>
      </c>
      <c r="G52" s="17">
        <v>1</v>
      </c>
      <c r="H52" s="17">
        <f t="shared" si="20"/>
        <v>9.3938551999999988E-3</v>
      </c>
      <c r="I52" s="6">
        <f>H52*C46</f>
        <v>9.3938551999999981E-2</v>
      </c>
      <c r="J52" s="18">
        <f>I52+J51</f>
        <v>0.34931051000000002</v>
      </c>
      <c r="K52" s="6">
        <f t="shared" si="21"/>
        <v>33.171753862166142</v>
      </c>
    </row>
    <row r="53" spans="2:27" ht="15.75" x14ac:dyDescent="0.25">
      <c r="B53" s="19">
        <v>8</v>
      </c>
      <c r="C53" s="15">
        <v>3</v>
      </c>
      <c r="D53" s="15">
        <v>36</v>
      </c>
      <c r="E53" s="7">
        <v>423276</v>
      </c>
      <c r="F53" s="5">
        <f t="shared" si="22"/>
        <v>1.05843052E-2</v>
      </c>
      <c r="G53" s="17">
        <v>1</v>
      </c>
      <c r="H53" s="17">
        <f t="shared" si="20"/>
        <v>1.05843052E-2</v>
      </c>
      <c r="I53" s="6">
        <f>H53*C46</f>
        <v>0.10584305199999999</v>
      </c>
      <c r="J53" s="18">
        <f>I53+J52</f>
        <v>0.45515356200000001</v>
      </c>
      <c r="K53" s="6">
        <f t="shared" si="21"/>
        <v>43.222982120269371</v>
      </c>
    </row>
    <row r="54" spans="2:27" ht="15.75" x14ac:dyDescent="0.25">
      <c r="B54" s="19">
        <v>9</v>
      </c>
      <c r="C54" s="15">
        <v>2</v>
      </c>
      <c r="D54" s="15">
        <v>48</v>
      </c>
      <c r="E54" s="7">
        <v>581632</v>
      </c>
      <c r="F54" s="5">
        <f t="shared" si="22"/>
        <v>1.4543205199999999E-2</v>
      </c>
      <c r="G54" s="17">
        <v>1</v>
      </c>
      <c r="H54" s="17">
        <f t="shared" si="20"/>
        <v>1.4543205199999999E-2</v>
      </c>
      <c r="I54" s="6">
        <f>H54*C46</f>
        <v>0.14543205199999998</v>
      </c>
      <c r="J54" s="18">
        <f>I54+J53</f>
        <v>0.60058561399999999</v>
      </c>
      <c r="K54" s="6">
        <f t="shared" si="21"/>
        <v>57.033720974401604</v>
      </c>
      <c r="U54" s="20" t="s">
        <v>3</v>
      </c>
      <c r="V54" s="20" t="s">
        <v>32</v>
      </c>
      <c r="W54" s="20" t="s">
        <v>33</v>
      </c>
      <c r="X54" s="20" t="s">
        <v>26</v>
      </c>
      <c r="Y54" s="34" t="s">
        <v>34</v>
      </c>
      <c r="Z54" s="34" t="s">
        <v>35</v>
      </c>
      <c r="AA54" s="34" t="s">
        <v>36</v>
      </c>
    </row>
    <row r="55" spans="2:27" x14ac:dyDescent="0.25">
      <c r="U55" s="36">
        <v>0</v>
      </c>
      <c r="V55" s="32">
        <v>0</v>
      </c>
      <c r="W55" s="32">
        <v>0</v>
      </c>
      <c r="X55" s="32">
        <v>0</v>
      </c>
      <c r="Y55" s="35">
        <f>X55-V55</f>
        <v>0</v>
      </c>
      <c r="Z55" s="35">
        <f>W55-X55</f>
        <v>0</v>
      </c>
      <c r="AA55">
        <f>STDEV(V55:W55)</f>
        <v>0</v>
      </c>
    </row>
    <row r="56" spans="2:27" ht="15.75" x14ac:dyDescent="0.25">
      <c r="U56" s="29">
        <v>1</v>
      </c>
      <c r="V56" s="33">
        <f>(K13)</f>
        <v>1.7670766516635386</v>
      </c>
      <c r="W56" s="33">
        <f>(K28)</f>
        <v>2.2208520055197369</v>
      </c>
      <c r="X56" s="33">
        <f>AVERAGE(V56:W56)</f>
        <v>1.9939643285916377</v>
      </c>
      <c r="Y56" s="35">
        <f>X56-V56</f>
        <v>0.22688767692809919</v>
      </c>
      <c r="Z56" s="35">
        <f>W56-X56</f>
        <v>0.22688767692809919</v>
      </c>
      <c r="AA56">
        <f t="shared" ref="AA56:AA64" si="23">STDEV(V56:W56)</f>
        <v>0.32086762984704364</v>
      </c>
    </row>
    <row r="57" spans="2:27" ht="15.75" x14ac:dyDescent="0.25">
      <c r="U57" s="29">
        <v>2</v>
      </c>
      <c r="V57" s="33">
        <f t="shared" ref="V57:V64" si="24">(K14)</f>
        <v>4.1355035849184647</v>
      </c>
      <c r="W57" s="33">
        <f t="shared" ref="W57:W64" si="25">(K29)</f>
        <v>5.0295317454090647</v>
      </c>
      <c r="X57" s="33">
        <f t="shared" ref="X57:X64" si="26">AVERAGE(V57:W57)</f>
        <v>4.5825176651637651</v>
      </c>
      <c r="Y57" s="35">
        <f t="shared" ref="Y57:Y64" si="27">X57-V57</f>
        <v>0.44701408024530043</v>
      </c>
      <c r="Z57" s="35">
        <f t="shared" ref="Z57:Z64" si="28">W57-X57</f>
        <v>0.44701408024529954</v>
      </c>
      <c r="AA57">
        <f t="shared" si="23"/>
        <v>0.63217337485463831</v>
      </c>
    </row>
    <row r="58" spans="2:27" ht="15.75" x14ac:dyDescent="0.25">
      <c r="U58" s="29">
        <v>4</v>
      </c>
      <c r="V58" s="33">
        <f t="shared" si="24"/>
        <v>7.0245353176667509</v>
      </c>
      <c r="W58" s="33">
        <f t="shared" si="25"/>
        <v>8.2655180291401482</v>
      </c>
      <c r="X58" s="33">
        <f t="shared" si="26"/>
        <v>7.64502667340345</v>
      </c>
      <c r="Y58" s="35">
        <f t="shared" si="27"/>
        <v>0.62049135573669911</v>
      </c>
      <c r="Z58" s="35">
        <f t="shared" si="28"/>
        <v>0.62049135573669822</v>
      </c>
      <c r="AA58">
        <f t="shared" si="23"/>
        <v>0.87750729061810806</v>
      </c>
    </row>
    <row r="59" spans="2:27" ht="15.75" x14ac:dyDescent="0.25">
      <c r="B59" t="s">
        <v>0</v>
      </c>
      <c r="D59" s="8" t="s">
        <v>11</v>
      </c>
      <c r="E59">
        <f>(P69)*100</f>
        <v>6.2718600000000002</v>
      </c>
      <c r="G59" s="8" t="s">
        <v>12</v>
      </c>
      <c r="H59">
        <f>E59-P70*100</f>
        <v>1.0735080000000004</v>
      </c>
      <c r="J59" t="s">
        <v>14</v>
      </c>
      <c r="K59">
        <f>H59/E59*100</f>
        <v>17.116262161464068</v>
      </c>
      <c r="U59" s="29">
        <v>8</v>
      </c>
      <c r="V59" s="33">
        <f t="shared" si="24"/>
        <v>9.8847859226924246</v>
      </c>
      <c r="W59" s="33">
        <f t="shared" si="25"/>
        <v>11.504273411575754</v>
      </c>
      <c r="X59" s="33">
        <f t="shared" si="26"/>
        <v>10.694529667134089</v>
      </c>
      <c r="Y59" s="35">
        <f t="shared" si="27"/>
        <v>0.80974374444166486</v>
      </c>
      <c r="Z59" s="35">
        <f t="shared" si="28"/>
        <v>0.80974374444166486</v>
      </c>
      <c r="AA59">
        <f t="shared" si="23"/>
        <v>1.1451505854361759</v>
      </c>
    </row>
    <row r="60" spans="2:27" ht="15.75" x14ac:dyDescent="0.25">
      <c r="B60" s="20" t="s">
        <v>1</v>
      </c>
      <c r="C60" s="20" t="s">
        <v>2</v>
      </c>
      <c r="D60" s="20" t="s">
        <v>3</v>
      </c>
      <c r="E60" s="20" t="s">
        <v>6</v>
      </c>
      <c r="F60" s="20" t="s">
        <v>4</v>
      </c>
      <c r="G60" s="20" t="s">
        <v>5</v>
      </c>
      <c r="H60" s="36" t="s">
        <v>7</v>
      </c>
      <c r="I60" s="36" t="s">
        <v>10</v>
      </c>
      <c r="J60" s="36" t="s">
        <v>8</v>
      </c>
      <c r="K60" s="20" t="s">
        <v>9</v>
      </c>
      <c r="U60" s="29">
        <v>12</v>
      </c>
      <c r="V60" s="33">
        <f t="shared" si="24"/>
        <v>12.884051070951985</v>
      </c>
      <c r="W60" s="33">
        <f t="shared" si="25"/>
        <v>14.507597714570537</v>
      </c>
      <c r="X60" s="33">
        <f t="shared" si="26"/>
        <v>13.69582439276126</v>
      </c>
      <c r="Y60" s="35">
        <f t="shared" si="27"/>
        <v>0.81177332180927486</v>
      </c>
      <c r="Z60" s="35">
        <f t="shared" si="28"/>
        <v>0.81177332180927664</v>
      </c>
      <c r="AA60">
        <f t="shared" si="23"/>
        <v>1.1480208412753368</v>
      </c>
    </row>
    <row r="61" spans="2:27" ht="15.75" x14ac:dyDescent="0.25">
      <c r="B61" s="3">
        <v>1</v>
      </c>
      <c r="C61" s="3">
        <v>10</v>
      </c>
      <c r="D61" s="4">
        <v>1</v>
      </c>
      <c r="E61" s="12">
        <v>111784</v>
      </c>
      <c r="F61" s="5">
        <f>(E61+96.208)/40000000</f>
        <v>2.7970052E-3</v>
      </c>
      <c r="G61" s="2">
        <v>1</v>
      </c>
      <c r="H61" s="2">
        <f t="shared" ref="H61:H69" si="29">F61*G61</f>
        <v>2.7970052E-3</v>
      </c>
      <c r="I61" s="6">
        <f>H61*C61</f>
        <v>2.7970052000000002E-2</v>
      </c>
      <c r="J61" s="6">
        <f>I61</f>
        <v>2.7970052000000002E-2</v>
      </c>
      <c r="K61" s="6">
        <f t="shared" ref="K61:K69" si="30">J61/($H$59)*100</f>
        <v>2.6054814682331191</v>
      </c>
      <c r="U61" s="29">
        <v>28</v>
      </c>
      <c r="V61" s="33">
        <f t="shared" si="24"/>
        <v>15.996603035306361</v>
      </c>
      <c r="W61" s="33">
        <f t="shared" si="25"/>
        <v>18.248367616313683</v>
      </c>
      <c r="X61" s="33">
        <f t="shared" si="26"/>
        <v>17.122485325810022</v>
      </c>
      <c r="Y61" s="35">
        <f t="shared" si="27"/>
        <v>1.125882290503661</v>
      </c>
      <c r="Z61" s="35">
        <f t="shared" si="28"/>
        <v>1.125882290503661</v>
      </c>
      <c r="AA61">
        <f t="shared" si="23"/>
        <v>1.5922380048659621</v>
      </c>
    </row>
    <row r="62" spans="2:27" ht="15.75" x14ac:dyDescent="0.25">
      <c r="B62" s="3">
        <v>2</v>
      </c>
      <c r="C62" s="4">
        <v>9</v>
      </c>
      <c r="D62" s="4">
        <v>2</v>
      </c>
      <c r="E62" s="12">
        <v>128416</v>
      </c>
      <c r="F62" s="5">
        <f t="shared" ref="F62:F69" si="31">(E62+96.208)/40000000</f>
        <v>3.2128052000000001E-3</v>
      </c>
      <c r="G62" s="2">
        <v>1</v>
      </c>
      <c r="H62" s="2">
        <f t="shared" si="29"/>
        <v>3.2128052000000001E-3</v>
      </c>
      <c r="I62" s="6">
        <f>H62*C61</f>
        <v>3.2128052000000004E-2</v>
      </c>
      <c r="J62" s="6">
        <f>I62+J61</f>
        <v>6.0098104000000006E-2</v>
      </c>
      <c r="K62" s="6">
        <f t="shared" si="30"/>
        <v>5.5982912097534427</v>
      </c>
      <c r="U62" s="29">
        <v>32</v>
      </c>
      <c r="V62" s="33">
        <f t="shared" si="24"/>
        <v>19.247802003935497</v>
      </c>
      <c r="W62" s="33">
        <f t="shared" si="25"/>
        <v>22.086546333944074</v>
      </c>
      <c r="X62" s="33">
        <f t="shared" si="26"/>
        <v>20.667174168939788</v>
      </c>
      <c r="Y62" s="35">
        <f t="shared" si="27"/>
        <v>1.4193721650042903</v>
      </c>
      <c r="Z62" s="35">
        <f t="shared" si="28"/>
        <v>1.4193721650042868</v>
      </c>
      <c r="AA62">
        <f t="shared" si="23"/>
        <v>2.0072953658039272</v>
      </c>
    </row>
    <row r="63" spans="2:27" ht="15.75" x14ac:dyDescent="0.25">
      <c r="B63" s="3">
        <v>3</v>
      </c>
      <c r="C63" s="4">
        <v>8</v>
      </c>
      <c r="D63" s="4">
        <v>4</v>
      </c>
      <c r="E63" s="12">
        <v>155880</v>
      </c>
      <c r="F63" s="5">
        <f t="shared" si="31"/>
        <v>3.8994052000000004E-3</v>
      </c>
      <c r="G63" s="2">
        <v>1</v>
      </c>
      <c r="H63" s="2">
        <f t="shared" si="29"/>
        <v>3.8994052000000004E-3</v>
      </c>
      <c r="I63" s="6">
        <f>H63*C61</f>
        <v>3.8994052000000001E-2</v>
      </c>
      <c r="J63" s="6">
        <f>I63+J62</f>
        <v>9.9092156000000015E-2</v>
      </c>
      <c r="K63" s="6">
        <f t="shared" si="30"/>
        <v>9.2306863106749066</v>
      </c>
      <c r="U63" s="29">
        <v>36</v>
      </c>
      <c r="V63" s="33">
        <f t="shared" si="24"/>
        <v>22.639683577228421</v>
      </c>
      <c r="W63" s="33">
        <f t="shared" si="25"/>
        <v>25.95258910728873</v>
      </c>
      <c r="X63" s="33">
        <f t="shared" si="26"/>
        <v>24.296136342258578</v>
      </c>
      <c r="Y63" s="35">
        <f t="shared" si="27"/>
        <v>1.6564527650301564</v>
      </c>
      <c r="Z63" s="35">
        <f t="shared" si="28"/>
        <v>1.6564527650301528</v>
      </c>
      <c r="AA63">
        <f t="shared" si="23"/>
        <v>2.3425779657360586</v>
      </c>
    </row>
    <row r="64" spans="2:27" ht="15.75" x14ac:dyDescent="0.25">
      <c r="B64" s="3">
        <v>4</v>
      </c>
      <c r="C64" s="4">
        <v>7</v>
      </c>
      <c r="D64" s="4">
        <v>8</v>
      </c>
      <c r="E64" s="12">
        <v>226765</v>
      </c>
      <c r="F64" s="5">
        <f t="shared" si="31"/>
        <v>5.6715302000000002E-3</v>
      </c>
      <c r="G64" s="2">
        <v>1</v>
      </c>
      <c r="H64" s="2">
        <f t="shared" si="29"/>
        <v>5.6715302000000002E-3</v>
      </c>
      <c r="I64" s="6">
        <f>H64*C61</f>
        <v>5.6715302000000002E-2</v>
      </c>
      <c r="J64" s="6">
        <f>I64+I63</f>
        <v>9.5709353999999996E-2</v>
      </c>
      <c r="K64" s="6">
        <f t="shared" si="30"/>
        <v>8.9155697023217311</v>
      </c>
      <c r="U64" s="29">
        <v>48</v>
      </c>
      <c r="V64" s="33">
        <f t="shared" si="24"/>
        <v>26.506001402302491</v>
      </c>
      <c r="W64" s="33">
        <f t="shared" si="25"/>
        <v>29.898676140061013</v>
      </c>
      <c r="X64" s="33">
        <f t="shared" si="26"/>
        <v>28.202338771181751</v>
      </c>
      <c r="Y64" s="35">
        <f t="shared" si="27"/>
        <v>1.6963373688792593</v>
      </c>
      <c r="Z64" s="35">
        <f t="shared" si="28"/>
        <v>1.6963373688792629</v>
      </c>
      <c r="AA64">
        <f t="shared" si="23"/>
        <v>2.3989833134293428</v>
      </c>
    </row>
    <row r="65" spans="2:16" ht="15.75" x14ac:dyDescent="0.25">
      <c r="B65" s="3">
        <v>5</v>
      </c>
      <c r="C65" s="4">
        <v>6</v>
      </c>
      <c r="D65" s="4">
        <v>12</v>
      </c>
      <c r="E65" s="12">
        <v>237459</v>
      </c>
      <c r="F65" s="5">
        <f t="shared" si="31"/>
        <v>5.9388802000000006E-3</v>
      </c>
      <c r="G65" s="2">
        <v>1</v>
      </c>
      <c r="H65" s="2">
        <f t="shared" si="29"/>
        <v>5.9388802000000006E-3</v>
      </c>
      <c r="I65" s="6">
        <f>H65*C61</f>
        <v>5.9388802000000004E-2</v>
      </c>
      <c r="J65" s="6">
        <f>I65+J64</f>
        <v>0.15509815599999999</v>
      </c>
      <c r="K65" s="6">
        <f t="shared" si="30"/>
        <v>14.44778762710664</v>
      </c>
    </row>
    <row r="66" spans="2:16" ht="15.75" x14ac:dyDescent="0.25">
      <c r="B66" s="3">
        <v>6</v>
      </c>
      <c r="C66" s="4">
        <v>5</v>
      </c>
      <c r="D66" s="4">
        <v>28</v>
      </c>
      <c r="E66" s="12">
        <v>316127</v>
      </c>
      <c r="F66" s="5">
        <f t="shared" si="31"/>
        <v>7.9055801999999998E-3</v>
      </c>
      <c r="G66" s="2">
        <v>1</v>
      </c>
      <c r="H66" s="2">
        <f t="shared" si="29"/>
        <v>7.9055801999999998E-3</v>
      </c>
      <c r="I66" s="6">
        <f>H66*C61</f>
        <v>7.9055801999999994E-2</v>
      </c>
      <c r="J66" s="6">
        <f>I66+J65</f>
        <v>0.234153958</v>
      </c>
      <c r="K66" s="6">
        <f t="shared" si="30"/>
        <v>21.812036612675445</v>
      </c>
    </row>
    <row r="67" spans="2:16" ht="15.75" x14ac:dyDescent="0.25">
      <c r="B67" s="19">
        <v>7</v>
      </c>
      <c r="C67" s="15">
        <v>4</v>
      </c>
      <c r="D67" s="15">
        <v>32</v>
      </c>
      <c r="E67" s="7">
        <v>358232</v>
      </c>
      <c r="F67" s="5">
        <f t="shared" si="31"/>
        <v>8.9582051999999995E-3</v>
      </c>
      <c r="G67" s="17">
        <v>1</v>
      </c>
      <c r="H67" s="17">
        <f t="shared" si="29"/>
        <v>8.9582051999999995E-3</v>
      </c>
      <c r="I67" s="6">
        <f>H67*C61</f>
        <v>8.9582051999999995E-2</v>
      </c>
      <c r="J67" s="18">
        <f>I67+J66</f>
        <v>0.32373600999999996</v>
      </c>
      <c r="K67" s="6">
        <f t="shared" si="30"/>
        <v>30.156832552715013</v>
      </c>
      <c r="N67" s="21" t="s">
        <v>20</v>
      </c>
      <c r="O67" s="21"/>
      <c r="P67" s="21"/>
    </row>
    <row r="68" spans="2:16" ht="15.75" x14ac:dyDescent="0.25">
      <c r="B68" s="19">
        <v>8</v>
      </c>
      <c r="C68" s="15">
        <v>3</v>
      </c>
      <c r="D68" s="15">
        <v>36</v>
      </c>
      <c r="E68" s="7">
        <v>496993</v>
      </c>
      <c r="F68" s="5">
        <f t="shared" si="31"/>
        <v>1.24272302E-2</v>
      </c>
      <c r="G68" s="17">
        <v>1</v>
      </c>
      <c r="H68" s="17">
        <f t="shared" si="29"/>
        <v>1.24272302E-2</v>
      </c>
      <c r="I68" s="6">
        <f>H68*C61</f>
        <v>0.124272302</v>
      </c>
      <c r="J68" s="18">
        <f>I68+J67</f>
        <v>0.44800831199999996</v>
      </c>
      <c r="K68" s="6">
        <f t="shared" si="30"/>
        <v>41.733113493332127</v>
      </c>
      <c r="M68" s="13"/>
      <c r="N68" s="14" t="s">
        <v>6</v>
      </c>
      <c r="O68" s="14" t="s">
        <v>4</v>
      </c>
      <c r="P68" s="2" t="s">
        <v>15</v>
      </c>
    </row>
    <row r="69" spans="2:16" ht="15.75" x14ac:dyDescent="0.25">
      <c r="B69" s="19">
        <v>9</v>
      </c>
      <c r="C69" s="15">
        <v>2</v>
      </c>
      <c r="D69" s="15">
        <v>48</v>
      </c>
      <c r="E69" s="7">
        <v>711683</v>
      </c>
      <c r="F69" s="5">
        <f t="shared" si="31"/>
        <v>1.7794480200000001E-2</v>
      </c>
      <c r="G69" s="17">
        <v>1</v>
      </c>
      <c r="H69" s="17">
        <f t="shared" si="29"/>
        <v>1.7794480200000001E-2</v>
      </c>
      <c r="I69" s="6">
        <f>H69*C61</f>
        <v>0.17794480200000001</v>
      </c>
      <c r="J69" s="18">
        <f>I69+J68</f>
        <v>0.62595311399999998</v>
      </c>
      <c r="K69" s="6">
        <f t="shared" si="30"/>
        <v>58.309124291574889</v>
      </c>
      <c r="M69" s="11" t="s">
        <v>17</v>
      </c>
      <c r="N69" s="3">
        <v>1557750</v>
      </c>
      <c r="O69" s="5">
        <f>(N69+10215)/50000000</f>
        <v>3.13593E-2</v>
      </c>
      <c r="P69" s="2">
        <f>O69*2</f>
        <v>6.2718599999999999E-2</v>
      </c>
    </row>
    <row r="70" spans="2:16" ht="15.75" x14ac:dyDescent="0.25">
      <c r="M70" s="11" t="s">
        <v>16</v>
      </c>
      <c r="N70" s="3">
        <v>1289373</v>
      </c>
      <c r="O70" s="5">
        <f>(N70+10215)/50000000</f>
        <v>2.5991759999999999E-2</v>
      </c>
      <c r="P70" s="2">
        <f>O70*2</f>
        <v>5.1983519999999998E-2</v>
      </c>
    </row>
  </sheetData>
  <mergeCells count="2">
    <mergeCell ref="D9:J9"/>
    <mergeCell ref="D42:J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Curva</vt:lpstr>
      <vt:lpstr>Enzimatic release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cp:lastPrinted>2018-05-31T18:32:10Z</cp:lastPrinted>
  <dcterms:created xsi:type="dcterms:W3CDTF">2018-03-21T03:06:20Z</dcterms:created>
  <dcterms:modified xsi:type="dcterms:W3CDTF">2019-03-08T18:24:38Z</dcterms:modified>
</cp:coreProperties>
</file>