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28515" windowHeight="12465" firstSheet="7" activeTab="11"/>
  </bookViews>
  <sheets>
    <sheet name="DESCRIPTION" sheetId="17" r:id="rId1"/>
    <sheet name="ALL SAMPLE T2 FORMULA(S1) " sheetId="9" r:id="rId2"/>
    <sheet name="ALL SAMPLE SRKT(S2)" sheetId="15" r:id="rId3"/>
    <sheet name="ALL SAMPLE HOLLADAY 1(S3)" sheetId="16" r:id="rId4"/>
    <sheet name="ALL SAMPLE T2 + H2.2(S4)" sheetId="7" r:id="rId5"/>
    <sheet name="T2.2+ALOPTIMIZATION WANG(S5)" sheetId="14" r:id="rId6"/>
    <sheet name="H  calculated with H2(S6)" sheetId="10" r:id="rId7"/>
    <sheet name="Hcalculated with 2-4 SRKT(S7)" sheetId="11" r:id="rId8"/>
    <sheet name="HSUMMARY(S8)" sheetId="13" r:id="rId9"/>
    <sheet name="CORRELATIONS(S9)" sheetId="19" r:id="rId10"/>
    <sheet name="ERROR SUMMARY(S10)" sheetId="12" r:id="rId11"/>
    <sheet name="LIN'S COEFFICIENT(S11)" sheetId="18" r:id="rId12"/>
  </sheets>
  <externalReferences>
    <externalReference r:id="rId13"/>
  </externalReferences>
  <calcPr calcId="144525"/>
  <fileRecoveryPr repairLoad="1"/>
</workbook>
</file>

<file path=xl/calcChain.xml><?xml version="1.0" encoding="utf-8"?>
<calcChain xmlns="http://schemas.openxmlformats.org/spreadsheetml/2006/main">
  <c r="AY76" i="7" l="1"/>
  <c r="AY75" i="7"/>
  <c r="AY69" i="14"/>
  <c r="BF72" i="7"/>
  <c r="BD72" i="7"/>
  <c r="BE72" i="7"/>
  <c r="BC72" i="7"/>
  <c r="BB72" i="7"/>
  <c r="BF71" i="7"/>
  <c r="BE71" i="7"/>
  <c r="BC71" i="7"/>
  <c r="BB71" i="7"/>
  <c r="BC7" i="7"/>
  <c r="BB7" i="7"/>
  <c r="BE69" i="14" l="1"/>
  <c r="BC69" i="14"/>
  <c r="BA69" i="14"/>
  <c r="BE67" i="14"/>
  <c r="BD67" i="14"/>
  <c r="BB67" i="14"/>
  <c r="BE66" i="14"/>
  <c r="BC66" i="14"/>
  <c r="BC67" i="14" s="1"/>
  <c r="BB66" i="14"/>
  <c r="BF66" i="14" s="1"/>
  <c r="BA65" i="14"/>
  <c r="AT64" i="14"/>
  <c r="AK64" i="14"/>
  <c r="AQ64" i="14" s="1"/>
  <c r="AJ64" i="14"/>
  <c r="AI64" i="14"/>
  <c r="AC64" i="14"/>
  <c r="AM64" i="14" s="1"/>
  <c r="AB64" i="14"/>
  <c r="Z64" i="14"/>
  <c r="AA64" i="14" s="1"/>
  <c r="Q64" i="14"/>
  <c r="AU63" i="14"/>
  <c r="AK63" i="14"/>
  <c r="AI63" i="14"/>
  <c r="AJ63" i="14" s="1"/>
  <c r="AT63" i="14" s="1"/>
  <c r="AV63" i="14" s="1"/>
  <c r="AB63" i="14"/>
  <c r="AC63" i="14" s="1"/>
  <c r="AM63" i="14" s="1"/>
  <c r="Z63" i="14"/>
  <c r="AA63" i="14" s="1"/>
  <c r="AD63" i="14" s="1"/>
  <c r="AR63" i="14" s="1"/>
  <c r="Q63" i="14"/>
  <c r="AT62" i="14"/>
  <c r="AK62" i="14"/>
  <c r="AQ62" i="14" s="1"/>
  <c r="AJ62" i="14"/>
  <c r="AI62" i="14"/>
  <c r="Z62" i="14"/>
  <c r="AA62" i="14" s="1"/>
  <c r="Q62" i="14"/>
  <c r="AB62" i="14" s="1"/>
  <c r="AC62" i="14" s="1"/>
  <c r="AM62" i="14" s="1"/>
  <c r="AT61" i="14"/>
  <c r="AK61" i="14"/>
  <c r="AJ61" i="14"/>
  <c r="AI61" i="14"/>
  <c r="AB61" i="14"/>
  <c r="AC61" i="14" s="1"/>
  <c r="AM61" i="14" s="1"/>
  <c r="Z61" i="14"/>
  <c r="AA61" i="14" s="1"/>
  <c r="AD61" i="14" s="1"/>
  <c r="Q61" i="14"/>
  <c r="AT60" i="14"/>
  <c r="AK60" i="14"/>
  <c r="AJ60" i="14"/>
  <c r="AI60" i="14"/>
  <c r="AC60" i="14"/>
  <c r="AM60" i="14" s="1"/>
  <c r="AB60" i="14"/>
  <c r="Z60" i="14"/>
  <c r="AA60" i="14" s="1"/>
  <c r="Q60" i="14"/>
  <c r="AM59" i="14"/>
  <c r="AK59" i="14"/>
  <c r="AI59" i="14"/>
  <c r="AJ59" i="14" s="1"/>
  <c r="AB59" i="14"/>
  <c r="AC59" i="14" s="1"/>
  <c r="Z59" i="14"/>
  <c r="AA59" i="14" s="1"/>
  <c r="AD59" i="14" s="1"/>
  <c r="Q59" i="14"/>
  <c r="AM58" i="14"/>
  <c r="AK58" i="14"/>
  <c r="AJ58" i="14"/>
  <c r="AI58" i="14"/>
  <c r="AD58" i="14"/>
  <c r="Z58" i="14"/>
  <c r="AA58" i="14" s="1"/>
  <c r="Q58" i="14"/>
  <c r="AB58" i="14" s="1"/>
  <c r="AC58" i="14" s="1"/>
  <c r="AT57" i="14"/>
  <c r="AQ57" i="14"/>
  <c r="AS57" i="14" s="1"/>
  <c r="AK57" i="14"/>
  <c r="AJ57" i="14"/>
  <c r="AI57" i="14"/>
  <c r="AB57" i="14"/>
  <c r="AC57" i="14" s="1"/>
  <c r="AM57" i="14" s="1"/>
  <c r="Z57" i="14"/>
  <c r="AA57" i="14" s="1"/>
  <c r="AD57" i="14" s="1"/>
  <c r="AR57" i="14" s="1"/>
  <c r="Q57" i="14"/>
  <c r="AT56" i="14"/>
  <c r="AK56" i="14"/>
  <c r="AQ56" i="14" s="1"/>
  <c r="AJ56" i="14"/>
  <c r="AI56" i="14"/>
  <c r="AC56" i="14"/>
  <c r="AM56" i="14" s="1"/>
  <c r="AB56" i="14"/>
  <c r="Z56" i="14"/>
  <c r="AA56" i="14" s="1"/>
  <c r="AD56" i="14" s="1"/>
  <c r="AR56" i="14" s="1"/>
  <c r="Q56" i="14"/>
  <c r="AM55" i="14"/>
  <c r="AK55" i="14"/>
  <c r="AI55" i="14"/>
  <c r="AJ55" i="14" s="1"/>
  <c r="AB55" i="14"/>
  <c r="AC55" i="14" s="1"/>
  <c r="Z55" i="14"/>
  <c r="AA55" i="14" s="1"/>
  <c r="AD55" i="14" s="1"/>
  <c r="Q55" i="14"/>
  <c r="AK54" i="14"/>
  <c r="AJ54" i="14"/>
  <c r="AT54" i="14" s="1"/>
  <c r="AI54" i="14"/>
  <c r="AB54" i="14"/>
  <c r="AC54" i="14" s="1"/>
  <c r="AM54" i="14" s="1"/>
  <c r="Z54" i="14"/>
  <c r="AA54" i="14" s="1"/>
  <c r="AD54" i="14" s="1"/>
  <c r="Q54" i="14"/>
  <c r="AT53" i="14"/>
  <c r="AQ53" i="14"/>
  <c r="AM53" i="14"/>
  <c r="AK53" i="14"/>
  <c r="AJ53" i="14"/>
  <c r="AI53" i="14"/>
  <c r="AB53" i="14"/>
  <c r="AC53" i="14" s="1"/>
  <c r="Z53" i="14"/>
  <c r="AA53" i="14" s="1"/>
  <c r="Q53" i="14"/>
  <c r="AK52" i="14"/>
  <c r="AQ52" i="14" s="1"/>
  <c r="AJ52" i="14"/>
  <c r="AI52" i="14"/>
  <c r="AB52" i="14"/>
  <c r="AC52" i="14" s="1"/>
  <c r="AM52" i="14" s="1"/>
  <c r="Z52" i="14"/>
  <c r="AA52" i="14" s="1"/>
  <c r="Q52" i="14"/>
  <c r="AU51" i="14"/>
  <c r="AK51" i="14"/>
  <c r="AI51" i="14"/>
  <c r="AJ51" i="14" s="1"/>
  <c r="AD51" i="14"/>
  <c r="AB51" i="14"/>
  <c r="AC51" i="14" s="1"/>
  <c r="AM51" i="14" s="1"/>
  <c r="Z51" i="14"/>
  <c r="AA51" i="14" s="1"/>
  <c r="Q51" i="14"/>
  <c r="AT50" i="14"/>
  <c r="AK50" i="14"/>
  <c r="AJ50" i="14"/>
  <c r="AI50" i="14"/>
  <c r="Z50" i="14"/>
  <c r="AA50" i="14" s="1"/>
  <c r="Q50" i="14"/>
  <c r="AB50" i="14" s="1"/>
  <c r="AC50" i="14" s="1"/>
  <c r="AM50" i="14" s="1"/>
  <c r="AM49" i="14"/>
  <c r="AK49" i="14"/>
  <c r="AJ49" i="14"/>
  <c r="AI49" i="14"/>
  <c r="AB49" i="14"/>
  <c r="AC49" i="14" s="1"/>
  <c r="Z49" i="14"/>
  <c r="AA49" i="14" s="1"/>
  <c r="AD49" i="14" s="1"/>
  <c r="Q49" i="14"/>
  <c r="AK48" i="14"/>
  <c r="AI48" i="14"/>
  <c r="AJ48" i="14" s="1"/>
  <c r="AT48" i="14" s="1"/>
  <c r="AD48" i="14"/>
  <c r="AC48" i="14"/>
  <c r="AM48" i="14" s="1"/>
  <c r="AB48" i="14"/>
  <c r="Z48" i="14"/>
  <c r="AA48" i="14" s="1"/>
  <c r="Q48" i="14"/>
  <c r="AU47" i="14"/>
  <c r="AT47" i="14"/>
  <c r="AV47" i="14" s="1"/>
  <c r="AK47" i="14"/>
  <c r="AJ47" i="14"/>
  <c r="AI47" i="14"/>
  <c r="AB47" i="14"/>
  <c r="AC47" i="14" s="1"/>
  <c r="AM47" i="14" s="1"/>
  <c r="Z47" i="14"/>
  <c r="AA47" i="14" s="1"/>
  <c r="AD47" i="14" s="1"/>
  <c r="Q47" i="14"/>
  <c r="AT46" i="14"/>
  <c r="AQ46" i="14"/>
  <c r="AK46" i="14"/>
  <c r="AJ46" i="14"/>
  <c r="AI46" i="14"/>
  <c r="AD46" i="14"/>
  <c r="AR46" i="14" s="1"/>
  <c r="AA46" i="14"/>
  <c r="Z46" i="14"/>
  <c r="Q46" i="14"/>
  <c r="AB46" i="14" s="1"/>
  <c r="AC46" i="14" s="1"/>
  <c r="AM46" i="14" s="1"/>
  <c r="AT45" i="14"/>
  <c r="AQ45" i="14"/>
  <c r="AS45" i="14" s="1"/>
  <c r="AM45" i="14"/>
  <c r="AK45" i="14"/>
  <c r="AJ45" i="14"/>
  <c r="AI45" i="14"/>
  <c r="AC45" i="14"/>
  <c r="AB45" i="14"/>
  <c r="Z45" i="14"/>
  <c r="AA45" i="14" s="1"/>
  <c r="AD45" i="14" s="1"/>
  <c r="AR45" i="14" s="1"/>
  <c r="Q45" i="14"/>
  <c r="AT44" i="14"/>
  <c r="AR44" i="14"/>
  <c r="AK44" i="14"/>
  <c r="AQ44" i="14" s="1"/>
  <c r="AI44" i="14"/>
  <c r="AJ44" i="14" s="1"/>
  <c r="AC44" i="14"/>
  <c r="AM44" i="14" s="1"/>
  <c r="AB44" i="14"/>
  <c r="Z44" i="14"/>
  <c r="AA44" i="14" s="1"/>
  <c r="AD44" i="14" s="1"/>
  <c r="Q44" i="14"/>
  <c r="AK43" i="14"/>
  <c r="AQ43" i="14" s="1"/>
  <c r="AJ43" i="14"/>
  <c r="AI43" i="14"/>
  <c r="Z43" i="14"/>
  <c r="AA43" i="14" s="1"/>
  <c r="Q43" i="14"/>
  <c r="AB43" i="14" s="1"/>
  <c r="AC43" i="14" s="1"/>
  <c r="AM43" i="14" s="1"/>
  <c r="AM42" i="14"/>
  <c r="AK42" i="14"/>
  <c r="AJ42" i="14"/>
  <c r="AI42" i="14"/>
  <c r="Z42" i="14"/>
  <c r="AA42" i="14" s="1"/>
  <c r="AD42" i="14" s="1"/>
  <c r="Q42" i="14"/>
  <c r="AB42" i="14" s="1"/>
  <c r="AC42" i="14" s="1"/>
  <c r="AT41" i="14"/>
  <c r="AK41" i="14"/>
  <c r="AJ41" i="14"/>
  <c r="AI41" i="14"/>
  <c r="AD41" i="14"/>
  <c r="AC41" i="14"/>
  <c r="AM41" i="14" s="1"/>
  <c r="AB41" i="14"/>
  <c r="Z41" i="14"/>
  <c r="AA41" i="14" s="1"/>
  <c r="Q41" i="14"/>
  <c r="AU40" i="14"/>
  <c r="AT40" i="14"/>
  <c r="AV40" i="14" s="1"/>
  <c r="AK40" i="14"/>
  <c r="AQ40" i="14" s="1"/>
  <c r="AI40" i="14"/>
  <c r="AJ40" i="14" s="1"/>
  <c r="AD40" i="14"/>
  <c r="AC40" i="14"/>
  <c r="AM40" i="14" s="1"/>
  <c r="AB40" i="14"/>
  <c r="Z40" i="14"/>
  <c r="AA40" i="14" s="1"/>
  <c r="Q40" i="14"/>
  <c r="AT39" i="14"/>
  <c r="AK39" i="14"/>
  <c r="AJ39" i="14"/>
  <c r="AI39" i="14"/>
  <c r="AB39" i="14"/>
  <c r="AC39" i="14" s="1"/>
  <c r="AM39" i="14" s="1"/>
  <c r="AU39" i="14" s="1"/>
  <c r="AV39" i="14" s="1"/>
  <c r="Z39" i="14"/>
  <c r="AA39" i="14" s="1"/>
  <c r="AD39" i="14" s="1"/>
  <c r="Q39" i="14"/>
  <c r="AT38" i="14"/>
  <c r="AQ38" i="14"/>
  <c r="AM38" i="14"/>
  <c r="AK38" i="14"/>
  <c r="AJ38" i="14"/>
  <c r="AI38" i="14"/>
  <c r="AA38" i="14"/>
  <c r="Z38" i="14"/>
  <c r="Q38" i="14"/>
  <c r="AB38" i="14" s="1"/>
  <c r="AC38" i="14" s="1"/>
  <c r="AD38" i="14" s="1"/>
  <c r="AR38" i="14" s="1"/>
  <c r="AT37" i="14"/>
  <c r="AQ37" i="14"/>
  <c r="AS37" i="14" s="1"/>
  <c r="AK37" i="14"/>
  <c r="AJ37" i="14"/>
  <c r="AI37" i="14"/>
  <c r="AC37" i="14"/>
  <c r="AM37" i="14" s="1"/>
  <c r="AB37" i="14"/>
  <c r="AA37" i="14"/>
  <c r="AD37" i="14" s="1"/>
  <c r="AR37" i="14" s="1"/>
  <c r="Z37" i="14"/>
  <c r="Q37" i="14"/>
  <c r="AK36" i="14"/>
  <c r="AI36" i="14"/>
  <c r="AJ36" i="14" s="1"/>
  <c r="AC36" i="14"/>
  <c r="AM36" i="14" s="1"/>
  <c r="AB36" i="14"/>
  <c r="Z36" i="14"/>
  <c r="AA36" i="14" s="1"/>
  <c r="Q36" i="14"/>
  <c r="AM35" i="14"/>
  <c r="AK35" i="14"/>
  <c r="AJ35" i="14"/>
  <c r="AI35" i="14"/>
  <c r="Z35" i="14"/>
  <c r="AA35" i="14" s="1"/>
  <c r="Q35" i="14"/>
  <c r="AB35" i="14" s="1"/>
  <c r="AC35" i="14" s="1"/>
  <c r="AM34" i="14"/>
  <c r="AK34" i="14"/>
  <c r="AQ34" i="14" s="1"/>
  <c r="AJ34" i="14"/>
  <c r="AI34" i="14"/>
  <c r="AD34" i="14"/>
  <c r="Z34" i="14"/>
  <c r="AA34" i="14" s="1"/>
  <c r="Q34" i="14"/>
  <c r="AB34" i="14" s="1"/>
  <c r="AC34" i="14" s="1"/>
  <c r="AT33" i="14"/>
  <c r="AK33" i="14"/>
  <c r="AJ33" i="14"/>
  <c r="AI33" i="14"/>
  <c r="AC33" i="14"/>
  <c r="AM33" i="14" s="1"/>
  <c r="AB33" i="14"/>
  <c r="Z33" i="14"/>
  <c r="AA33" i="14" s="1"/>
  <c r="AD33" i="14" s="1"/>
  <c r="Q33" i="14"/>
  <c r="AT32" i="14"/>
  <c r="AK32" i="14"/>
  <c r="AQ32" i="14" s="1"/>
  <c r="AI32" i="14"/>
  <c r="AJ32" i="14" s="1"/>
  <c r="AC32" i="14"/>
  <c r="AM32" i="14" s="1"/>
  <c r="AU32" i="14" s="1"/>
  <c r="AV32" i="14" s="1"/>
  <c r="AB32" i="14"/>
  <c r="Z32" i="14"/>
  <c r="AA32" i="14" s="1"/>
  <c r="Q32" i="14"/>
  <c r="AK31" i="14"/>
  <c r="AJ31" i="14"/>
  <c r="AI31" i="14"/>
  <c r="AB31" i="14"/>
  <c r="AC31" i="14" s="1"/>
  <c r="AM31" i="14" s="1"/>
  <c r="Z31" i="14"/>
  <c r="AA31" i="14" s="1"/>
  <c r="AD31" i="14" s="1"/>
  <c r="Q31" i="14"/>
  <c r="AT30" i="14"/>
  <c r="AQ30" i="14"/>
  <c r="AK30" i="14"/>
  <c r="AJ30" i="14"/>
  <c r="AI30" i="14"/>
  <c r="Z30" i="14"/>
  <c r="AA30" i="14" s="1"/>
  <c r="Q30" i="14"/>
  <c r="AB30" i="14" s="1"/>
  <c r="AC30" i="14" s="1"/>
  <c r="AM30" i="14" s="1"/>
  <c r="AT29" i="14"/>
  <c r="AQ29" i="14"/>
  <c r="AK29" i="14"/>
  <c r="AJ29" i="14"/>
  <c r="AI29" i="14"/>
  <c r="AC29" i="14"/>
  <c r="AM29" i="14" s="1"/>
  <c r="AB29" i="14"/>
  <c r="AA29" i="14"/>
  <c r="Z29" i="14"/>
  <c r="Q29" i="14"/>
  <c r="AK28" i="14"/>
  <c r="AI28" i="14"/>
  <c r="AJ28" i="14" s="1"/>
  <c r="AT28" i="14" s="1"/>
  <c r="Z28" i="14"/>
  <c r="AA28" i="14" s="1"/>
  <c r="Q28" i="14"/>
  <c r="AB28" i="14" s="1"/>
  <c r="AC28" i="14" s="1"/>
  <c r="AM28" i="14" s="1"/>
  <c r="AU28" i="14" s="1"/>
  <c r="AU27" i="14"/>
  <c r="AQ27" i="14"/>
  <c r="AK27" i="14"/>
  <c r="AI27" i="14"/>
  <c r="AJ27" i="14" s="1"/>
  <c r="AT27" i="14" s="1"/>
  <c r="Z27" i="14"/>
  <c r="AA27" i="14" s="1"/>
  <c r="Q27" i="14"/>
  <c r="AB27" i="14" s="1"/>
  <c r="AC27" i="14" s="1"/>
  <c r="AM27" i="14" s="1"/>
  <c r="AT26" i="14"/>
  <c r="AQ26" i="14"/>
  <c r="AK26" i="14"/>
  <c r="AJ26" i="14"/>
  <c r="AI26" i="14"/>
  <c r="AD26" i="14"/>
  <c r="AR26" i="14" s="1"/>
  <c r="AB26" i="14"/>
  <c r="AC26" i="14" s="1"/>
  <c r="AM26" i="14" s="1"/>
  <c r="AA26" i="14"/>
  <c r="Z26" i="14"/>
  <c r="Q26" i="14"/>
  <c r="AU25" i="14"/>
  <c r="AR25" i="14"/>
  <c r="AQ25" i="14"/>
  <c r="AS25" i="14" s="1"/>
  <c r="AK25" i="14"/>
  <c r="AI25" i="14"/>
  <c r="AJ25" i="14" s="1"/>
  <c r="AT25" i="14" s="1"/>
  <c r="AC25" i="14"/>
  <c r="AM25" i="14" s="1"/>
  <c r="AB25" i="14"/>
  <c r="AA25" i="14"/>
  <c r="AD25" i="14" s="1"/>
  <c r="Z25" i="14"/>
  <c r="Q25" i="14"/>
  <c r="AK24" i="14"/>
  <c r="AJ24" i="14"/>
  <c r="AI24" i="14"/>
  <c r="AC24" i="14"/>
  <c r="AM24" i="14" s="1"/>
  <c r="AB24" i="14"/>
  <c r="Z24" i="14"/>
  <c r="AA24" i="14" s="1"/>
  <c r="Q24" i="14"/>
  <c r="AU23" i="14"/>
  <c r="AT23" i="14"/>
  <c r="AV23" i="14" s="1"/>
  <c r="AR23" i="14"/>
  <c r="AK23" i="14"/>
  <c r="AQ23" i="14" s="1"/>
  <c r="AS23" i="14" s="1"/>
  <c r="AY23" i="14" s="1"/>
  <c r="AZ23" i="14" s="1"/>
  <c r="AJ23" i="14"/>
  <c r="AI23" i="14"/>
  <c r="AB23" i="14"/>
  <c r="AC23" i="14" s="1"/>
  <c r="AM23" i="14" s="1"/>
  <c r="AA23" i="14"/>
  <c r="AD23" i="14" s="1"/>
  <c r="Z23" i="14"/>
  <c r="Q23" i="14"/>
  <c r="AK22" i="14"/>
  <c r="AJ22" i="14"/>
  <c r="AI22" i="14"/>
  <c r="AC22" i="14"/>
  <c r="AM22" i="14" s="1"/>
  <c r="AB22" i="14"/>
  <c r="Z22" i="14"/>
  <c r="AA22" i="14" s="1"/>
  <c r="Q22" i="14"/>
  <c r="AU21" i="14"/>
  <c r="AT21" i="14"/>
  <c r="AV21" i="14" s="1"/>
  <c r="AK21" i="14"/>
  <c r="AI21" i="14"/>
  <c r="AJ21" i="14" s="1"/>
  <c r="AC21" i="14"/>
  <c r="AM21" i="14" s="1"/>
  <c r="AB21" i="14"/>
  <c r="Z21" i="14"/>
  <c r="AA21" i="14" s="1"/>
  <c r="AD21" i="14" s="1"/>
  <c r="Q21" i="14"/>
  <c r="AK20" i="14"/>
  <c r="AI20" i="14"/>
  <c r="AJ20" i="14" s="1"/>
  <c r="Z20" i="14"/>
  <c r="AA20" i="14" s="1"/>
  <c r="Q20" i="14"/>
  <c r="AB20" i="14" s="1"/>
  <c r="AC20" i="14" s="1"/>
  <c r="AK19" i="14"/>
  <c r="AI19" i="14"/>
  <c r="AJ19" i="14" s="1"/>
  <c r="AD19" i="14"/>
  <c r="Z19" i="14"/>
  <c r="AA19" i="14" s="1"/>
  <c r="Q19" i="14"/>
  <c r="AB19" i="14" s="1"/>
  <c r="AC19" i="14" s="1"/>
  <c r="AM19" i="14" s="1"/>
  <c r="AM18" i="14"/>
  <c r="AK18" i="14"/>
  <c r="AJ18" i="14"/>
  <c r="AI18" i="14"/>
  <c r="AD18" i="14"/>
  <c r="Z18" i="14"/>
  <c r="AA18" i="14" s="1"/>
  <c r="Q18" i="14"/>
  <c r="AB18" i="14" s="1"/>
  <c r="AC18" i="14" s="1"/>
  <c r="AQ17" i="14"/>
  <c r="AK17" i="14"/>
  <c r="AJ17" i="14"/>
  <c r="AI17" i="14"/>
  <c r="AB17" i="14"/>
  <c r="AC17" i="14" s="1"/>
  <c r="AM17" i="14" s="1"/>
  <c r="AU17" i="14" s="1"/>
  <c r="Z17" i="14"/>
  <c r="AA17" i="14" s="1"/>
  <c r="AD17" i="14" s="1"/>
  <c r="Q17" i="14"/>
  <c r="AK16" i="14"/>
  <c r="AJ16" i="14"/>
  <c r="AI16" i="14"/>
  <c r="Z16" i="14"/>
  <c r="AA16" i="14" s="1"/>
  <c r="Q16" i="14"/>
  <c r="AB16" i="14" s="1"/>
  <c r="AC16" i="14" s="1"/>
  <c r="AM16" i="14" s="1"/>
  <c r="AQ15" i="14"/>
  <c r="AS15" i="14" s="1"/>
  <c r="AM15" i="14"/>
  <c r="AK15" i="14"/>
  <c r="AJ15" i="14"/>
  <c r="AI15" i="14"/>
  <c r="Z15" i="14"/>
  <c r="AA15" i="14" s="1"/>
  <c r="AD15" i="14" s="1"/>
  <c r="AR15" i="14" s="1"/>
  <c r="Q15" i="14"/>
  <c r="AB15" i="14" s="1"/>
  <c r="AC15" i="14" s="1"/>
  <c r="AK14" i="14"/>
  <c r="AJ14" i="14"/>
  <c r="AI14" i="14"/>
  <c r="AB14" i="14"/>
  <c r="AC14" i="14" s="1"/>
  <c r="AM14" i="14" s="1"/>
  <c r="AA14" i="14"/>
  <c r="Z14" i="14"/>
  <c r="Q14" i="14"/>
  <c r="AQ13" i="14"/>
  <c r="AS13" i="14" s="1"/>
  <c r="AM13" i="14"/>
  <c r="AK13" i="14"/>
  <c r="AI13" i="14"/>
  <c r="AJ13" i="14" s="1"/>
  <c r="AC13" i="14"/>
  <c r="AB13" i="14"/>
  <c r="Z13" i="14"/>
  <c r="AA13" i="14" s="1"/>
  <c r="AD13" i="14" s="1"/>
  <c r="AR13" i="14" s="1"/>
  <c r="Q13" i="14"/>
  <c r="AT12" i="14"/>
  <c r="AK12" i="14"/>
  <c r="AI12" i="14"/>
  <c r="AJ12" i="14" s="1"/>
  <c r="AC12" i="14"/>
  <c r="AB12" i="14"/>
  <c r="Z12" i="14"/>
  <c r="AA12" i="14" s="1"/>
  <c r="Q12" i="14"/>
  <c r="AT11" i="14"/>
  <c r="AQ11" i="14"/>
  <c r="AK11" i="14"/>
  <c r="AI11" i="14"/>
  <c r="AJ11" i="14" s="1"/>
  <c r="Z11" i="14"/>
  <c r="AA11" i="14" s="1"/>
  <c r="Q11" i="14"/>
  <c r="AB11" i="14" s="1"/>
  <c r="AC11" i="14" s="1"/>
  <c r="AM11" i="14" s="1"/>
  <c r="AK10" i="14"/>
  <c r="AI10" i="14"/>
  <c r="AJ10" i="14" s="1"/>
  <c r="AB10" i="14"/>
  <c r="AC10" i="14" s="1"/>
  <c r="AM10" i="14" s="1"/>
  <c r="AA10" i="14"/>
  <c r="Z10" i="14"/>
  <c r="Q10" i="14"/>
  <c r="AK9" i="14"/>
  <c r="AI9" i="14"/>
  <c r="AJ9" i="14" s="1"/>
  <c r="Z9" i="14"/>
  <c r="AA9" i="14" s="1"/>
  <c r="Q9" i="14"/>
  <c r="AB9" i="14" s="1"/>
  <c r="AC9" i="14" s="1"/>
  <c r="AU8" i="14"/>
  <c r="AT8" i="14"/>
  <c r="AV8" i="14" s="1"/>
  <c r="AM8" i="14"/>
  <c r="AK8" i="14"/>
  <c r="AI8" i="14"/>
  <c r="AJ8" i="14" s="1"/>
  <c r="AA8" i="14"/>
  <c r="AD8" i="14" s="1"/>
  <c r="Z8" i="14"/>
  <c r="Q8" i="14"/>
  <c r="AB8" i="14" s="1"/>
  <c r="AC8" i="14" s="1"/>
  <c r="AQ7" i="14"/>
  <c r="AS7" i="14" s="1"/>
  <c r="AM7" i="14"/>
  <c r="AK7" i="14"/>
  <c r="AJ7" i="14"/>
  <c r="AI7" i="14"/>
  <c r="Z7" i="14"/>
  <c r="AA7" i="14" s="1"/>
  <c r="AD7" i="14" s="1"/>
  <c r="AR7" i="14" s="1"/>
  <c r="Q7" i="14"/>
  <c r="AB7" i="14" s="1"/>
  <c r="AC7" i="14" s="1"/>
  <c r="AQ6" i="14"/>
  <c r="AS6" i="14" s="1"/>
  <c r="AM6" i="14"/>
  <c r="AK6" i="14"/>
  <c r="AJ6" i="14"/>
  <c r="AU6" i="14" s="1"/>
  <c r="AI6" i="14"/>
  <c r="AB6" i="14"/>
  <c r="AC6" i="14" s="1"/>
  <c r="AA6" i="14"/>
  <c r="AD6" i="14" s="1"/>
  <c r="AR6" i="14" s="1"/>
  <c r="Z6" i="14"/>
  <c r="Q6" i="14"/>
  <c r="AT5" i="14"/>
  <c r="AV5" i="14" s="1"/>
  <c r="AR5" i="14"/>
  <c r="AS5" i="14" s="1"/>
  <c r="AY5" i="14" s="1"/>
  <c r="AZ5" i="14" s="1"/>
  <c r="AK5" i="14"/>
  <c r="AQ5" i="14" s="1"/>
  <c r="AJ5" i="14"/>
  <c r="AI5" i="14"/>
  <c r="AB5" i="14"/>
  <c r="AC5" i="14" s="1"/>
  <c r="AM5" i="14" s="1"/>
  <c r="AU5" i="14" s="1"/>
  <c r="Z5" i="14"/>
  <c r="AA5" i="14" s="1"/>
  <c r="AD5" i="14" s="1"/>
  <c r="Q5" i="14"/>
  <c r="AR4" i="14"/>
  <c r="AK4" i="14"/>
  <c r="AI4" i="14"/>
  <c r="AJ4" i="14" s="1"/>
  <c r="AC4" i="14"/>
  <c r="AM4" i="14" s="1"/>
  <c r="AB4" i="14"/>
  <c r="Z4" i="14"/>
  <c r="AA4" i="14" s="1"/>
  <c r="AD4" i="14" s="1"/>
  <c r="Q4" i="14"/>
  <c r="AU3" i="14"/>
  <c r="AT3" i="14"/>
  <c r="AV3" i="14" s="1"/>
  <c r="AK3" i="14"/>
  <c r="AI3" i="14"/>
  <c r="AJ3" i="14" s="1"/>
  <c r="AA3" i="14"/>
  <c r="Z3" i="14"/>
  <c r="Q3" i="14"/>
  <c r="AB3" i="14" s="1"/>
  <c r="AC3" i="14" s="1"/>
  <c r="AM3" i="14" s="1"/>
  <c r="AK2" i="14"/>
  <c r="AJ2" i="14"/>
  <c r="AI2" i="14"/>
  <c r="Z2" i="14"/>
  <c r="AA2" i="14" s="1"/>
  <c r="Q2" i="14"/>
  <c r="AB2" i="14" s="1"/>
  <c r="AC2" i="14" s="1"/>
  <c r="AM2" i="14" s="1"/>
  <c r="BC1" i="14"/>
  <c r="BB1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AM9" i="14" l="1"/>
  <c r="AU9" i="14" s="1"/>
  <c r="AD9" i="14"/>
  <c r="AU10" i="14"/>
  <c r="AR10" i="14"/>
  <c r="AQ10" i="14"/>
  <c r="AS10" i="14" s="1"/>
  <c r="AT10" i="14"/>
  <c r="AV10" i="14" s="1"/>
  <c r="AD3" i="14"/>
  <c r="AM12" i="14"/>
  <c r="AU12" i="14" s="1"/>
  <c r="AV12" i="14" s="1"/>
  <c r="AD12" i="14"/>
  <c r="AU16" i="14"/>
  <c r="AR16" i="14"/>
  <c r="AR3" i="14"/>
  <c r="AT2" i="14"/>
  <c r="AQ2" i="14"/>
  <c r="AQ3" i="14"/>
  <c r="AQ4" i="14"/>
  <c r="AS4" i="14" s="1"/>
  <c r="AQ8" i="14"/>
  <c r="AR9" i="14"/>
  <c r="AT9" i="14"/>
  <c r="AV9" i="14" s="1"/>
  <c r="AD10" i="14"/>
  <c r="AU58" i="14"/>
  <c r="AR58" i="14"/>
  <c r="AU55" i="14"/>
  <c r="AT55" i="14"/>
  <c r="AV55" i="14" s="1"/>
  <c r="AR55" i="14"/>
  <c r="AU35" i="14"/>
  <c r="AY6" i="14"/>
  <c r="AZ6" i="14" s="1"/>
  <c r="AM20" i="14"/>
  <c r="AU20" i="14" s="1"/>
  <c r="AD20" i="14"/>
  <c r="AR20" i="14" s="1"/>
  <c r="AD27" i="14"/>
  <c r="AR27" i="14" s="1"/>
  <c r="AS27" i="14" s="1"/>
  <c r="AY27" i="14" s="1"/>
  <c r="AZ27" i="14" s="1"/>
  <c r="AD50" i="14"/>
  <c r="AR50" i="14" s="1"/>
  <c r="AD2" i="14"/>
  <c r="AR2" i="14" s="1"/>
  <c r="AD11" i="14"/>
  <c r="AR11" i="14" s="1"/>
  <c r="AD14" i="14"/>
  <c r="AR14" i="14" s="1"/>
  <c r="AQ18" i="14"/>
  <c r="AU34" i="14"/>
  <c r="AR34" i="14"/>
  <c r="AS11" i="14"/>
  <c r="AR19" i="14"/>
  <c r="AU19" i="14"/>
  <c r="AD30" i="14"/>
  <c r="AR30" i="14" s="1"/>
  <c r="AS30" i="14" s="1"/>
  <c r="AY30" i="14" s="1"/>
  <c r="AZ30" i="14" s="1"/>
  <c r="AU11" i="14"/>
  <c r="AV11" i="14" s="1"/>
  <c r="AR31" i="14"/>
  <c r="AU31" i="14"/>
  <c r="AT31" i="14"/>
  <c r="AV31" i="14" s="1"/>
  <c r="AS34" i="14"/>
  <c r="AD24" i="14"/>
  <c r="AD28" i="14"/>
  <c r="AR28" i="14" s="1"/>
  <c r="AU18" i="14"/>
  <c r="AR18" i="14"/>
  <c r="AT18" i="14"/>
  <c r="AU2" i="14"/>
  <c r="AT4" i="14"/>
  <c r="AU4" i="14"/>
  <c r="AR8" i="14"/>
  <c r="AR12" i="14"/>
  <c r="AD22" i="14"/>
  <c r="AR22" i="14" s="1"/>
  <c r="AT59" i="14"/>
  <c r="AV59" i="14" s="1"/>
  <c r="AU59" i="14"/>
  <c r="AR59" i="14"/>
  <c r="AQ59" i="14"/>
  <c r="AS59" i="14" s="1"/>
  <c r="AY59" i="14" s="1"/>
  <c r="AZ59" i="14" s="1"/>
  <c r="AQ16" i="14"/>
  <c r="AS16" i="14" s="1"/>
  <c r="AT16" i="14"/>
  <c r="AQ35" i="14"/>
  <c r="AR41" i="14"/>
  <c r="AU14" i="14"/>
  <c r="AU22" i="14"/>
  <c r="AR24" i="14"/>
  <c r="AD32" i="14"/>
  <c r="AQ36" i="14"/>
  <c r="AS38" i="14"/>
  <c r="AU49" i="14"/>
  <c r="AT49" i="14"/>
  <c r="AV49" i="14" s="1"/>
  <c r="AR49" i="14"/>
  <c r="AU7" i="14"/>
  <c r="AU15" i="14"/>
  <c r="AT7" i="14"/>
  <c r="AV7" i="14" s="1"/>
  <c r="AY7" i="14" s="1"/>
  <c r="AZ7" i="14" s="1"/>
  <c r="AU13" i="14"/>
  <c r="AT13" i="14"/>
  <c r="AT15" i="14"/>
  <c r="AQ21" i="14"/>
  <c r="AR21" i="14"/>
  <c r="AT22" i="14"/>
  <c r="AV22" i="14" s="1"/>
  <c r="AU24" i="14"/>
  <c r="AV26" i="14"/>
  <c r="AR33" i="14"/>
  <c r="AD35" i="14"/>
  <c r="AR35" i="14" s="1"/>
  <c r="AD36" i="14"/>
  <c r="AR36" i="14" s="1"/>
  <c r="AR40" i="14"/>
  <c r="AS40" i="14" s="1"/>
  <c r="AY40" i="14" s="1"/>
  <c r="AZ40" i="14" s="1"/>
  <c r="AT43" i="14"/>
  <c r="AV43" i="14" s="1"/>
  <c r="AR47" i="14"/>
  <c r="AQ51" i="14"/>
  <c r="AU52" i="14"/>
  <c r="AT52" i="14"/>
  <c r="AV52" i="14" s="1"/>
  <c r="AU42" i="14"/>
  <c r="AR42" i="14"/>
  <c r="AQ48" i="14"/>
  <c r="AS48" i="14" s="1"/>
  <c r="AV53" i="14"/>
  <c r="AQ55" i="14"/>
  <c r="AS55" i="14" s="1"/>
  <c r="AD62" i="14"/>
  <c r="AT6" i="14"/>
  <c r="AV6" i="14" s="1"/>
  <c r="AQ9" i="14"/>
  <c r="AT14" i="14"/>
  <c r="AV14" i="14" s="1"/>
  <c r="AQ22" i="14"/>
  <c r="AV27" i="14"/>
  <c r="AR32" i="14"/>
  <c r="AT35" i="14"/>
  <c r="AR39" i="14"/>
  <c r="AQ42" i="14"/>
  <c r="AU43" i="14"/>
  <c r="AR43" i="14"/>
  <c r="AS43" i="14" s="1"/>
  <c r="AY43" i="14" s="1"/>
  <c r="AZ43" i="14" s="1"/>
  <c r="AD52" i="14"/>
  <c r="AR52" i="14" s="1"/>
  <c r="AS52" i="14" s="1"/>
  <c r="AY52" i="14" s="1"/>
  <c r="AZ52" i="14" s="1"/>
  <c r="AD53" i="14"/>
  <c r="AR53" i="14" s="1"/>
  <c r="AU36" i="14"/>
  <c r="AQ19" i="14"/>
  <c r="AR17" i="14"/>
  <c r="AS17" i="14" s="1"/>
  <c r="AY17" i="14" s="1"/>
  <c r="AZ17" i="14" s="1"/>
  <c r="AT17" i="14"/>
  <c r="AV17" i="14" s="1"/>
  <c r="AT20" i="14"/>
  <c r="AS26" i="14"/>
  <c r="AS32" i="14"/>
  <c r="AY32" i="14" s="1"/>
  <c r="AZ32" i="14" s="1"/>
  <c r="AU44" i="14"/>
  <c r="AV44" i="14" s="1"/>
  <c r="AS56" i="14"/>
  <c r="AR61" i="14"/>
  <c r="AU62" i="14"/>
  <c r="AV62" i="14" s="1"/>
  <c r="AR62" i="14"/>
  <c r="AS62" i="14" s="1"/>
  <c r="AY62" i="14" s="1"/>
  <c r="AZ62" i="14" s="1"/>
  <c r="AU54" i="14"/>
  <c r="AV54" i="14" s="1"/>
  <c r="AR54" i="14"/>
  <c r="AD43" i="14"/>
  <c r="AU48" i="14"/>
  <c r="AV48" i="14" s="1"/>
  <c r="AR48" i="14"/>
  <c r="AS53" i="14"/>
  <c r="AQ14" i="14"/>
  <c r="AD16" i="14"/>
  <c r="AT24" i="14"/>
  <c r="AV25" i="14"/>
  <c r="AY25" i="14" s="1"/>
  <c r="AZ25" i="14" s="1"/>
  <c r="AV28" i="14"/>
  <c r="AD29" i="14"/>
  <c r="AR29" i="14" s="1"/>
  <c r="AS29" i="14" s="1"/>
  <c r="AT36" i="14"/>
  <c r="AV36" i="14" s="1"/>
  <c r="AS44" i="14"/>
  <c r="AS46" i="14"/>
  <c r="AY46" i="14" s="1"/>
  <c r="AZ46" i="14" s="1"/>
  <c r="AQ49" i="14"/>
  <c r="AS49" i="14" s="1"/>
  <c r="AR51" i="14"/>
  <c r="AT51" i="14"/>
  <c r="AV51" i="14" s="1"/>
  <c r="AD60" i="14"/>
  <c r="AR60" i="14" s="1"/>
  <c r="AD64" i="14"/>
  <c r="AR64" i="14" s="1"/>
  <c r="AS64" i="14" s="1"/>
  <c r="AQ12" i="14"/>
  <c r="AS12" i="14" s="1"/>
  <c r="AT19" i="14"/>
  <c r="AQ28" i="14"/>
  <c r="AU29" i="14"/>
  <c r="AV29" i="14" s="1"/>
  <c r="AT34" i="14"/>
  <c r="AU37" i="14"/>
  <c r="AV37" i="14" s="1"/>
  <c r="AY37" i="14" s="1"/>
  <c r="AZ37" i="14" s="1"/>
  <c r="AT42" i="14"/>
  <c r="AV42" i="14" s="1"/>
  <c r="AU45" i="14"/>
  <c r="AV45" i="14" s="1"/>
  <c r="AY45" i="14" s="1"/>
  <c r="AZ45" i="14" s="1"/>
  <c r="AQ50" i="14"/>
  <c r="AS50" i="14" s="1"/>
  <c r="AU53" i="14"/>
  <c r="AU56" i="14"/>
  <c r="AV56" i="14" s="1"/>
  <c r="AQ20" i="14"/>
  <c r="AU33" i="14"/>
  <c r="AV33" i="14" s="1"/>
  <c r="AU41" i="14"/>
  <c r="AV41" i="14" s="1"/>
  <c r="AQ58" i="14"/>
  <c r="AS58" i="14" s="1"/>
  <c r="AU61" i="14"/>
  <c r="AV61" i="14" s="1"/>
  <c r="AU64" i="14"/>
  <c r="AV64" i="14" s="1"/>
  <c r="AY68" i="14"/>
  <c r="AQ24" i="14"/>
  <c r="AQ31" i="14"/>
  <c r="AQ39" i="14"/>
  <c r="AS39" i="14" s="1"/>
  <c r="AY39" i="14" s="1"/>
  <c r="AZ39" i="14" s="1"/>
  <c r="AQ47" i="14"/>
  <c r="AQ54" i="14"/>
  <c r="AS54" i="14" s="1"/>
  <c r="AU57" i="14"/>
  <c r="AV57" i="14" s="1"/>
  <c r="AY57" i="14" s="1"/>
  <c r="AZ57" i="14" s="1"/>
  <c r="AU60" i="14"/>
  <c r="AV60" i="14" s="1"/>
  <c r="AU26" i="14"/>
  <c r="AU30" i="14"/>
  <c r="AV30" i="14" s="1"/>
  <c r="AQ33" i="14"/>
  <c r="AS33" i="14" s="1"/>
  <c r="AU38" i="14"/>
  <c r="AV38" i="14" s="1"/>
  <c r="AQ41" i="14"/>
  <c r="AS41" i="14" s="1"/>
  <c r="AY41" i="14" s="1"/>
  <c r="AZ41" i="14" s="1"/>
  <c r="AU46" i="14"/>
  <c r="AV46" i="14" s="1"/>
  <c r="AU50" i="14"/>
  <c r="AV50" i="14" s="1"/>
  <c r="AT58" i="14"/>
  <c r="AV58" i="14" s="1"/>
  <c r="AQ60" i="14"/>
  <c r="AS60" i="14" s="1"/>
  <c r="AQ61" i="14"/>
  <c r="AQ63" i="14"/>
  <c r="AS63" i="14" s="1"/>
  <c r="AY63" i="14" s="1"/>
  <c r="AZ63" i="14" s="1"/>
  <c r="AY64" i="14" l="1"/>
  <c r="AZ64" i="14" s="1"/>
  <c r="AY44" i="14"/>
  <c r="AZ44" i="14" s="1"/>
  <c r="AY26" i="14"/>
  <c r="AZ26" i="14" s="1"/>
  <c r="AY10" i="14"/>
  <c r="AZ10" i="14" s="1"/>
  <c r="AY58" i="14"/>
  <c r="AZ58" i="14" s="1"/>
  <c r="AS8" i="14"/>
  <c r="AY8" i="14" s="1"/>
  <c r="AZ8" i="14" s="1"/>
  <c r="AY33" i="14"/>
  <c r="AZ33" i="14" s="1"/>
  <c r="AS42" i="14"/>
  <c r="AY42" i="14" s="1"/>
  <c r="AZ42" i="14" s="1"/>
  <c r="AS61" i="14"/>
  <c r="AY61" i="14" s="1"/>
  <c r="AZ61" i="14" s="1"/>
  <c r="AS24" i="14"/>
  <c r="AS28" i="14"/>
  <c r="AY28" i="14" s="1"/>
  <c r="AZ28" i="14" s="1"/>
  <c r="AY60" i="14"/>
  <c r="AZ60" i="14" s="1"/>
  <c r="AV19" i="14"/>
  <c r="AY49" i="14"/>
  <c r="AZ49" i="14" s="1"/>
  <c r="AV35" i="14"/>
  <c r="AY55" i="14"/>
  <c r="AZ55" i="14" s="1"/>
  <c r="AS51" i="14"/>
  <c r="AY51" i="14" s="1"/>
  <c r="AZ51" i="14" s="1"/>
  <c r="AV13" i="14"/>
  <c r="AY13" i="14" s="1"/>
  <c r="AZ13" i="14" s="1"/>
  <c r="AY38" i="14"/>
  <c r="AZ38" i="14" s="1"/>
  <c r="AV16" i="14"/>
  <c r="AY16" i="14" s="1"/>
  <c r="AZ16" i="14" s="1"/>
  <c r="AV18" i="14"/>
  <c r="AY12" i="14"/>
  <c r="AZ12" i="14" s="1"/>
  <c r="AY53" i="14"/>
  <c r="AZ53" i="14" s="1"/>
  <c r="AY48" i="14"/>
  <c r="AZ48" i="14" s="1"/>
  <c r="AY54" i="14"/>
  <c r="AZ54" i="14" s="1"/>
  <c r="AS18" i="14"/>
  <c r="AY56" i="14"/>
  <c r="AZ56" i="14" s="1"/>
  <c r="AY4" i="14"/>
  <c r="AZ4" i="14" s="1"/>
  <c r="AV34" i="14"/>
  <c r="AS9" i="14"/>
  <c r="AY9" i="14" s="1"/>
  <c r="AZ9" i="14" s="1"/>
  <c r="AS21" i="14"/>
  <c r="AY21" i="14" s="1"/>
  <c r="AZ21" i="14" s="1"/>
  <c r="AV4" i="14"/>
  <c r="AS3" i="14"/>
  <c r="AY3" i="14" s="1"/>
  <c r="AZ3" i="14" s="1"/>
  <c r="AY50" i="14"/>
  <c r="AZ50" i="14" s="1"/>
  <c r="AS22" i="14"/>
  <c r="AY22" i="14" s="1"/>
  <c r="AZ22" i="14" s="1"/>
  <c r="AY29" i="14"/>
  <c r="AZ29" i="14" s="1"/>
  <c r="AV20" i="14"/>
  <c r="AS20" i="14"/>
  <c r="AY20" i="14" s="1"/>
  <c r="AZ20" i="14" s="1"/>
  <c r="AV15" i="14"/>
  <c r="AY15" i="14" s="1"/>
  <c r="AZ15" i="14" s="1"/>
  <c r="AY11" i="14"/>
  <c r="AZ11" i="14" s="1"/>
  <c r="AS2" i="14"/>
  <c r="AS14" i="14"/>
  <c r="AY14" i="14" s="1"/>
  <c r="AZ14" i="14" s="1"/>
  <c r="AS36" i="14"/>
  <c r="AY36" i="14" s="1"/>
  <c r="AZ36" i="14" s="1"/>
  <c r="AY34" i="14"/>
  <c r="AZ34" i="14" s="1"/>
  <c r="AS47" i="14"/>
  <c r="AY47" i="14" s="1"/>
  <c r="AZ47" i="14" s="1"/>
  <c r="AS31" i="14"/>
  <c r="AY31" i="14" s="1"/>
  <c r="AZ31" i="14" s="1"/>
  <c r="AV24" i="14"/>
  <c r="AS19" i="14"/>
  <c r="AS35" i="14"/>
  <c r="AV2" i="14"/>
  <c r="AY35" i="14" l="1"/>
  <c r="AZ35" i="14" s="1"/>
  <c r="AY2" i="14"/>
  <c r="AZ2" i="14" s="1"/>
  <c r="AY18" i="14"/>
  <c r="AZ18" i="14" s="1"/>
  <c r="AY24" i="14"/>
  <c r="AZ24" i="14" s="1"/>
  <c r="AY19" i="14"/>
  <c r="AZ19" i="14" s="1"/>
  <c r="AZ65" i="14" l="1"/>
  <c r="AY67" i="14" s="1"/>
  <c r="D68" i="13" l="1"/>
  <c r="C68" i="13"/>
  <c r="B68" i="13"/>
  <c r="D67" i="13"/>
  <c r="C67" i="13"/>
  <c r="B67" i="13"/>
  <c r="D66" i="13"/>
  <c r="C66" i="13"/>
  <c r="B66" i="13"/>
  <c r="D65" i="13"/>
  <c r="C65" i="13"/>
  <c r="B65" i="13"/>
  <c r="AA64" i="11"/>
  <c r="Z64" i="11"/>
  <c r="AB64" i="11" s="1"/>
  <c r="AE64" i="11" s="1"/>
  <c r="AE63" i="11"/>
  <c r="AA63" i="11"/>
  <c r="Z63" i="11"/>
  <c r="AB63" i="11" s="1"/>
  <c r="AA62" i="11"/>
  <c r="Z62" i="11"/>
  <c r="AB62" i="11" s="1"/>
  <c r="AE62" i="11" s="1"/>
  <c r="AA61" i="11"/>
  <c r="Z61" i="11"/>
  <c r="AB61" i="11" s="1"/>
  <c r="AE61" i="11" s="1"/>
  <c r="AE60" i="11"/>
  <c r="AA60" i="11"/>
  <c r="Z60" i="11"/>
  <c r="AB60" i="11" s="1"/>
  <c r="AA59" i="11"/>
  <c r="Z59" i="11"/>
  <c r="AB59" i="11" s="1"/>
  <c r="AE59" i="11" s="1"/>
  <c r="AA58" i="11"/>
  <c r="Z58" i="11"/>
  <c r="AB58" i="11" s="1"/>
  <c r="AE58" i="11" s="1"/>
  <c r="AA57" i="11"/>
  <c r="Z57" i="11"/>
  <c r="AB57" i="11" s="1"/>
  <c r="AE57" i="11" s="1"/>
  <c r="AE56" i="11"/>
  <c r="AA56" i="11"/>
  <c r="Z56" i="11"/>
  <c r="AB56" i="11" s="1"/>
  <c r="AA55" i="11"/>
  <c r="Z55" i="11"/>
  <c r="AB55" i="11" s="1"/>
  <c r="AE55" i="11" s="1"/>
  <c r="AA54" i="11"/>
  <c r="Z54" i="11"/>
  <c r="AB54" i="11" s="1"/>
  <c r="AE54" i="11" s="1"/>
  <c r="AE53" i="11"/>
  <c r="AA53" i="11"/>
  <c r="Z53" i="11"/>
  <c r="AB53" i="11" s="1"/>
  <c r="AA52" i="11"/>
  <c r="Z52" i="11"/>
  <c r="AB52" i="11" s="1"/>
  <c r="AE52" i="11" s="1"/>
  <c r="AA51" i="11"/>
  <c r="Z51" i="11"/>
  <c r="AB51" i="11" s="1"/>
  <c r="AE51" i="11" s="1"/>
  <c r="AA50" i="11"/>
  <c r="Z50" i="11"/>
  <c r="AB50" i="11" s="1"/>
  <c r="AE50" i="11" s="1"/>
  <c r="AA49" i="11"/>
  <c r="Z49" i="11"/>
  <c r="AB49" i="11" s="1"/>
  <c r="AE49" i="11" s="1"/>
  <c r="AA48" i="11"/>
  <c r="Z48" i="11"/>
  <c r="AB48" i="11" s="1"/>
  <c r="AE48" i="11" s="1"/>
  <c r="AE47" i="11"/>
  <c r="AA47" i="11"/>
  <c r="Z47" i="11"/>
  <c r="AB47" i="11" s="1"/>
  <c r="AA46" i="11"/>
  <c r="Z46" i="11"/>
  <c r="AB46" i="11" s="1"/>
  <c r="AE46" i="11" s="1"/>
  <c r="AA45" i="11"/>
  <c r="Z45" i="11"/>
  <c r="AB45" i="11" s="1"/>
  <c r="AE45" i="11" s="1"/>
  <c r="AA44" i="11"/>
  <c r="Z44" i="11"/>
  <c r="AB44" i="11" s="1"/>
  <c r="AE44" i="11" s="1"/>
  <c r="AA43" i="11"/>
  <c r="Z43" i="11"/>
  <c r="AB43" i="11" s="1"/>
  <c r="AE43" i="11" s="1"/>
  <c r="AA42" i="11"/>
  <c r="Z42" i="11"/>
  <c r="AB42" i="11" s="1"/>
  <c r="AE42" i="11" s="1"/>
  <c r="AA41" i="11"/>
  <c r="Z41" i="11"/>
  <c r="AB41" i="11" s="1"/>
  <c r="AE41" i="11" s="1"/>
  <c r="AA40" i="11"/>
  <c r="Z40" i="11"/>
  <c r="AB40" i="11" s="1"/>
  <c r="AE40" i="11" s="1"/>
  <c r="AA39" i="11"/>
  <c r="Z39" i="11"/>
  <c r="AB39" i="11" s="1"/>
  <c r="AE39" i="11" s="1"/>
  <c r="AA38" i="11"/>
  <c r="Z38" i="11"/>
  <c r="AB38" i="11" s="1"/>
  <c r="AE38" i="11" s="1"/>
  <c r="AA37" i="11"/>
  <c r="Z37" i="11"/>
  <c r="AB37" i="11" s="1"/>
  <c r="AE37" i="11" s="1"/>
  <c r="AA36" i="11"/>
  <c r="Z36" i="11"/>
  <c r="AB36" i="11" s="1"/>
  <c r="AE36" i="11" s="1"/>
  <c r="AB35" i="11"/>
  <c r="AE35" i="11" s="1"/>
  <c r="AA35" i="11"/>
  <c r="Z35" i="11"/>
  <c r="AA34" i="11"/>
  <c r="Z34" i="11"/>
  <c r="AB34" i="11" s="1"/>
  <c r="AE34" i="11" s="1"/>
  <c r="AA33" i="11"/>
  <c r="Z33" i="11"/>
  <c r="AB33" i="11" s="1"/>
  <c r="AE33" i="11" s="1"/>
  <c r="AA32" i="11"/>
  <c r="Z32" i="11"/>
  <c r="AB32" i="11" s="1"/>
  <c r="AE32" i="11" s="1"/>
  <c r="AB31" i="11"/>
  <c r="AE31" i="11" s="1"/>
  <c r="AA31" i="11"/>
  <c r="Z31" i="11"/>
  <c r="AA30" i="11"/>
  <c r="Z30" i="11"/>
  <c r="AB30" i="11" s="1"/>
  <c r="AE30" i="11" s="1"/>
  <c r="AB29" i="11"/>
  <c r="AE29" i="11" s="1"/>
  <c r="AA29" i="11"/>
  <c r="Z29" i="11"/>
  <c r="AA28" i="11"/>
  <c r="Z28" i="11"/>
  <c r="AB28" i="11" s="1"/>
  <c r="AE28" i="11" s="1"/>
  <c r="AA27" i="11"/>
  <c r="Z27" i="11"/>
  <c r="AB27" i="11" s="1"/>
  <c r="AE27" i="11" s="1"/>
  <c r="AA26" i="11"/>
  <c r="Z26" i="11"/>
  <c r="AB26" i="11" s="1"/>
  <c r="AE26" i="11" s="1"/>
  <c r="AA25" i="11"/>
  <c r="Z25" i="11"/>
  <c r="AB25" i="11" s="1"/>
  <c r="AE25" i="11" s="1"/>
  <c r="AA24" i="11"/>
  <c r="Z24" i="11"/>
  <c r="AB24" i="11" s="1"/>
  <c r="AE24" i="11" s="1"/>
  <c r="AA23" i="11"/>
  <c r="Z23" i="11"/>
  <c r="AB23" i="11" s="1"/>
  <c r="AE23" i="11" s="1"/>
  <c r="AA22" i="11"/>
  <c r="Z22" i="11"/>
  <c r="AB22" i="11" s="1"/>
  <c r="AE22" i="11" s="1"/>
  <c r="AA21" i="11"/>
  <c r="Z21" i="11"/>
  <c r="AB21" i="11" s="1"/>
  <c r="AE21" i="11" s="1"/>
  <c r="AA20" i="11"/>
  <c r="Z20" i="11"/>
  <c r="AB20" i="11" s="1"/>
  <c r="AE20" i="11" s="1"/>
  <c r="AB19" i="11"/>
  <c r="AE19" i="11" s="1"/>
  <c r="AA19" i="11"/>
  <c r="Z19" i="11"/>
  <c r="AA18" i="11"/>
  <c r="Z18" i="11"/>
  <c r="AB18" i="11" s="1"/>
  <c r="AE18" i="11" s="1"/>
  <c r="AA17" i="11"/>
  <c r="Z17" i="11"/>
  <c r="AB17" i="11" s="1"/>
  <c r="AE17" i="11" s="1"/>
  <c r="AA16" i="11"/>
  <c r="Z16" i="11"/>
  <c r="AB16" i="11" s="1"/>
  <c r="AE16" i="11" s="1"/>
  <c r="AB15" i="11"/>
  <c r="AE15" i="11" s="1"/>
  <c r="AA15" i="11"/>
  <c r="Z15" i="11"/>
  <c r="AA14" i="11"/>
  <c r="Z14" i="11"/>
  <c r="AB14" i="11" s="1"/>
  <c r="AE14" i="11" s="1"/>
  <c r="AB13" i="11"/>
  <c r="AE13" i="11" s="1"/>
  <c r="AA13" i="11"/>
  <c r="Z13" i="11"/>
  <c r="AA12" i="11"/>
  <c r="Z12" i="11"/>
  <c r="AB12" i="11" s="1"/>
  <c r="AE12" i="11" s="1"/>
  <c r="AA11" i="11"/>
  <c r="Z11" i="11"/>
  <c r="AB11" i="11" s="1"/>
  <c r="AE11" i="11" s="1"/>
  <c r="AA10" i="11"/>
  <c r="Z10" i="11"/>
  <c r="AB10" i="11" s="1"/>
  <c r="AE10" i="11" s="1"/>
  <c r="AA9" i="11"/>
  <c r="Z9" i="11"/>
  <c r="AB9" i="11" s="1"/>
  <c r="AE9" i="11" s="1"/>
  <c r="AA8" i="11"/>
  <c r="Z8" i="11"/>
  <c r="AB8" i="11" s="1"/>
  <c r="AE8" i="11" s="1"/>
  <c r="AA7" i="11"/>
  <c r="Z7" i="11"/>
  <c r="AB7" i="11" s="1"/>
  <c r="AE7" i="11" s="1"/>
  <c r="AA6" i="11"/>
  <c r="Z6" i="11"/>
  <c r="AB6" i="11" s="1"/>
  <c r="AE6" i="11" s="1"/>
  <c r="AA5" i="11"/>
  <c r="Z5" i="11"/>
  <c r="AB5" i="11" s="1"/>
  <c r="AE5" i="11" s="1"/>
  <c r="AA4" i="11"/>
  <c r="Z4" i="11"/>
  <c r="AB4" i="11" s="1"/>
  <c r="AE4" i="11" s="1"/>
  <c r="AB3" i="11"/>
  <c r="AE3" i="11" s="1"/>
  <c r="AA3" i="11"/>
  <c r="Z3" i="11"/>
  <c r="AA2" i="11"/>
  <c r="Z2" i="11"/>
  <c r="AB2" i="11" s="1"/>
  <c r="AE2" i="11" s="1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Y2" i="10"/>
  <c r="AY78" i="7"/>
  <c r="AY77" i="7"/>
  <c r="AY74" i="7"/>
  <c r="AT70" i="7"/>
  <c r="AQ70" i="7"/>
  <c r="AK70" i="7"/>
  <c r="AI70" i="7"/>
  <c r="AJ70" i="7" s="1"/>
  <c r="AB70" i="7"/>
  <c r="AC70" i="7" s="1"/>
  <c r="AM70" i="7" s="1"/>
  <c r="Z70" i="7"/>
  <c r="AA70" i="7" s="1"/>
  <c r="AD70" i="7" s="1"/>
  <c r="AR70" i="7" s="1"/>
  <c r="Q70" i="7"/>
  <c r="AT69" i="7"/>
  <c r="AK69" i="7"/>
  <c r="AQ69" i="7" s="1"/>
  <c r="AJ69" i="7"/>
  <c r="AI69" i="7"/>
  <c r="AB69" i="7"/>
  <c r="AC69" i="7" s="1"/>
  <c r="Z69" i="7"/>
  <c r="AA69" i="7" s="1"/>
  <c r="Q69" i="7"/>
  <c r="AM68" i="7"/>
  <c r="AK68" i="7"/>
  <c r="AI68" i="7"/>
  <c r="AJ68" i="7" s="1"/>
  <c r="AD68" i="7"/>
  <c r="AB68" i="7"/>
  <c r="AC68" i="7" s="1"/>
  <c r="Z68" i="7"/>
  <c r="AA68" i="7" s="1"/>
  <c r="Q68" i="7"/>
  <c r="AK67" i="7"/>
  <c r="AJ67" i="7"/>
  <c r="AI67" i="7"/>
  <c r="AB67" i="7"/>
  <c r="AC67" i="7" s="1"/>
  <c r="AM67" i="7" s="1"/>
  <c r="Z67" i="7"/>
  <c r="AA67" i="7" s="1"/>
  <c r="AD67" i="7" s="1"/>
  <c r="AR67" i="7" s="1"/>
  <c r="Q67" i="7"/>
  <c r="AK66" i="7"/>
  <c r="AI66" i="7"/>
  <c r="AJ66" i="7" s="1"/>
  <c r="AB66" i="7"/>
  <c r="AC66" i="7" s="1"/>
  <c r="AM66" i="7" s="1"/>
  <c r="AA66" i="7"/>
  <c r="AD66" i="7" s="1"/>
  <c r="Z66" i="7"/>
  <c r="Q66" i="7"/>
  <c r="AK65" i="7"/>
  <c r="AJ65" i="7"/>
  <c r="AI65" i="7"/>
  <c r="AB65" i="7"/>
  <c r="AC65" i="7" s="1"/>
  <c r="AM65" i="7" s="1"/>
  <c r="Z65" i="7"/>
  <c r="AA65" i="7" s="1"/>
  <c r="AD65" i="7" s="1"/>
  <c r="Q65" i="7"/>
  <c r="AK64" i="7"/>
  <c r="AJ64" i="7"/>
  <c r="AI64" i="7"/>
  <c r="AB64" i="7"/>
  <c r="AC64" i="7" s="1"/>
  <c r="AM64" i="7" s="1"/>
  <c r="Z64" i="7"/>
  <c r="AA64" i="7" s="1"/>
  <c r="Q64" i="7"/>
  <c r="AM63" i="7"/>
  <c r="AK63" i="7"/>
  <c r="AJ63" i="7"/>
  <c r="AI63" i="7"/>
  <c r="Z63" i="7"/>
  <c r="AA63" i="7" s="1"/>
  <c r="Q63" i="7"/>
  <c r="AB63" i="7" s="1"/>
  <c r="AC63" i="7" s="1"/>
  <c r="AM62" i="7"/>
  <c r="AK62" i="7"/>
  <c r="AI62" i="7"/>
  <c r="AJ62" i="7" s="1"/>
  <c r="AB62" i="7"/>
  <c r="AC62" i="7" s="1"/>
  <c r="Z62" i="7"/>
  <c r="AA62" i="7" s="1"/>
  <c r="AD62" i="7" s="1"/>
  <c r="AR62" i="7" s="1"/>
  <c r="Q62" i="7"/>
  <c r="AK61" i="7"/>
  <c r="AJ61" i="7"/>
  <c r="AI61" i="7"/>
  <c r="AB61" i="7"/>
  <c r="AC61" i="7" s="1"/>
  <c r="AM61" i="7" s="1"/>
  <c r="Z61" i="7"/>
  <c r="AA61" i="7" s="1"/>
  <c r="AD61" i="7" s="1"/>
  <c r="Q61" i="7"/>
  <c r="AK60" i="7"/>
  <c r="AJ60" i="7"/>
  <c r="AI60" i="7"/>
  <c r="AB60" i="7"/>
  <c r="AC60" i="7" s="1"/>
  <c r="AM60" i="7" s="1"/>
  <c r="Z60" i="7"/>
  <c r="AA60" i="7" s="1"/>
  <c r="AD60" i="7" s="1"/>
  <c r="Q60" i="7"/>
  <c r="AK59" i="7"/>
  <c r="AJ59" i="7"/>
  <c r="AU59" i="7" s="1"/>
  <c r="AI59" i="7"/>
  <c r="Z59" i="7"/>
  <c r="AA59" i="7" s="1"/>
  <c r="Q59" i="7"/>
  <c r="AB59" i="7" s="1"/>
  <c r="AC59" i="7" s="1"/>
  <c r="AM59" i="7" s="1"/>
  <c r="AQ58" i="7"/>
  <c r="AK58" i="7"/>
  <c r="AI58" i="7"/>
  <c r="AJ58" i="7" s="1"/>
  <c r="AT58" i="7" s="1"/>
  <c r="AB58" i="7"/>
  <c r="AC58" i="7" s="1"/>
  <c r="AM58" i="7" s="1"/>
  <c r="Z58" i="7"/>
  <c r="AA58" i="7" s="1"/>
  <c r="AD58" i="7" s="1"/>
  <c r="AR58" i="7" s="1"/>
  <c r="Q58" i="7"/>
  <c r="AT57" i="7"/>
  <c r="AK57" i="7"/>
  <c r="AQ57" i="7" s="1"/>
  <c r="AJ57" i="7"/>
  <c r="AI57" i="7"/>
  <c r="AB57" i="7"/>
  <c r="AC57" i="7" s="1"/>
  <c r="AM57" i="7" s="1"/>
  <c r="Z57" i="7"/>
  <c r="AA57" i="7" s="1"/>
  <c r="Q57" i="7"/>
  <c r="AU56" i="7"/>
  <c r="AT56" i="7"/>
  <c r="AV56" i="7" s="1"/>
  <c r="AM56" i="7"/>
  <c r="AK56" i="7"/>
  <c r="AI56" i="7"/>
  <c r="AJ56" i="7" s="1"/>
  <c r="AD56" i="7"/>
  <c r="AB56" i="7"/>
  <c r="AC56" i="7" s="1"/>
  <c r="Z56" i="7"/>
  <c r="AA56" i="7" s="1"/>
  <c r="Q56" i="7"/>
  <c r="AK55" i="7"/>
  <c r="AJ55" i="7"/>
  <c r="AI55" i="7"/>
  <c r="Z55" i="7"/>
  <c r="AA55" i="7" s="1"/>
  <c r="Q55" i="7"/>
  <c r="AB55" i="7" s="1"/>
  <c r="AC55" i="7" s="1"/>
  <c r="AM55" i="7" s="1"/>
  <c r="AT54" i="7"/>
  <c r="AQ54" i="7"/>
  <c r="AK54" i="7"/>
  <c r="AI54" i="7"/>
  <c r="AJ54" i="7" s="1"/>
  <c r="AB54" i="7"/>
  <c r="AC54" i="7" s="1"/>
  <c r="AM54" i="7" s="1"/>
  <c r="AA54" i="7"/>
  <c r="Z54" i="7"/>
  <c r="Q54" i="7"/>
  <c r="AK53" i="7"/>
  <c r="AJ53" i="7"/>
  <c r="AI53" i="7"/>
  <c r="AD53" i="7"/>
  <c r="AC53" i="7"/>
  <c r="AM53" i="7" s="1"/>
  <c r="AB53" i="7"/>
  <c r="Z53" i="7"/>
  <c r="AA53" i="7" s="1"/>
  <c r="Q53" i="7"/>
  <c r="AT52" i="7"/>
  <c r="AM52" i="7"/>
  <c r="AK52" i="7"/>
  <c r="AJ52" i="7"/>
  <c r="AI52" i="7"/>
  <c r="AB52" i="7"/>
  <c r="AC52" i="7" s="1"/>
  <c r="AD52" i="7" s="1"/>
  <c r="Z52" i="7"/>
  <c r="AA52" i="7" s="1"/>
  <c r="Q52" i="7"/>
  <c r="AM51" i="7"/>
  <c r="AK51" i="7"/>
  <c r="AJ51" i="7"/>
  <c r="AI51" i="7"/>
  <c r="AB51" i="7"/>
  <c r="AC51" i="7" s="1"/>
  <c r="Z51" i="7"/>
  <c r="AA51" i="7" s="1"/>
  <c r="Q51" i="7"/>
  <c r="AT50" i="7"/>
  <c r="AQ50" i="7"/>
  <c r="AM50" i="7"/>
  <c r="AK50" i="7"/>
  <c r="AJ50" i="7"/>
  <c r="AI50" i="7"/>
  <c r="AB50" i="7"/>
  <c r="AC50" i="7" s="1"/>
  <c r="AA50" i="7"/>
  <c r="AD50" i="7" s="1"/>
  <c r="AR50" i="7" s="1"/>
  <c r="Z50" i="7"/>
  <c r="Q50" i="7"/>
  <c r="AK49" i="7"/>
  <c r="AJ49" i="7"/>
  <c r="AI49" i="7"/>
  <c r="AC49" i="7"/>
  <c r="AM49" i="7" s="1"/>
  <c r="AB49" i="7"/>
  <c r="Z49" i="7"/>
  <c r="AA49" i="7" s="1"/>
  <c r="Q49" i="7"/>
  <c r="AT48" i="7"/>
  <c r="AM48" i="7"/>
  <c r="AK48" i="7"/>
  <c r="AJ48" i="7"/>
  <c r="AI48" i="7"/>
  <c r="AD48" i="7"/>
  <c r="AB48" i="7"/>
  <c r="AC48" i="7" s="1"/>
  <c r="Z48" i="7"/>
  <c r="AA48" i="7" s="1"/>
  <c r="Q48" i="7"/>
  <c r="AM47" i="7"/>
  <c r="AK47" i="7"/>
  <c r="AJ47" i="7"/>
  <c r="AI47" i="7"/>
  <c r="AB47" i="7"/>
  <c r="AC47" i="7" s="1"/>
  <c r="Z47" i="7"/>
  <c r="AA47" i="7" s="1"/>
  <c r="Q47" i="7"/>
  <c r="AT46" i="7"/>
  <c r="AM46" i="7"/>
  <c r="AK46" i="7"/>
  <c r="AI46" i="7"/>
  <c r="AJ46" i="7" s="1"/>
  <c r="AQ46" i="7" s="1"/>
  <c r="AB46" i="7"/>
  <c r="AC46" i="7" s="1"/>
  <c r="Z46" i="7"/>
  <c r="AA46" i="7" s="1"/>
  <c r="AD46" i="7" s="1"/>
  <c r="AR46" i="7" s="1"/>
  <c r="Q46" i="7"/>
  <c r="AK45" i="7"/>
  <c r="AJ45" i="7"/>
  <c r="AI45" i="7"/>
  <c r="AB45" i="7"/>
  <c r="AC45" i="7" s="1"/>
  <c r="AM45" i="7" s="1"/>
  <c r="Z45" i="7"/>
  <c r="AA45" i="7" s="1"/>
  <c r="Q45" i="7"/>
  <c r="AM44" i="7"/>
  <c r="AU44" i="7" s="1"/>
  <c r="AV44" i="7" s="1"/>
  <c r="AK44" i="7"/>
  <c r="AJ44" i="7"/>
  <c r="AT44" i="7" s="1"/>
  <c r="AI44" i="7"/>
  <c r="AB44" i="7"/>
  <c r="AC44" i="7" s="1"/>
  <c r="Z44" i="7"/>
  <c r="AA44" i="7" s="1"/>
  <c r="AD44" i="7" s="1"/>
  <c r="Q44" i="7"/>
  <c r="AK43" i="7"/>
  <c r="AJ43" i="7"/>
  <c r="AI43" i="7"/>
  <c r="AB43" i="7"/>
  <c r="AC43" i="7" s="1"/>
  <c r="AM43" i="7" s="1"/>
  <c r="Z43" i="7"/>
  <c r="AA43" i="7" s="1"/>
  <c r="AD43" i="7" s="1"/>
  <c r="Q43" i="7"/>
  <c r="AQ42" i="7"/>
  <c r="AK42" i="7"/>
  <c r="AI42" i="7"/>
  <c r="AJ42" i="7" s="1"/>
  <c r="AB42" i="7"/>
  <c r="AC42" i="7" s="1"/>
  <c r="AM42" i="7" s="1"/>
  <c r="Z42" i="7"/>
  <c r="AA42" i="7" s="1"/>
  <c r="AD42" i="7" s="1"/>
  <c r="AR42" i="7" s="1"/>
  <c r="Q42" i="7"/>
  <c r="AT41" i="7"/>
  <c r="AK41" i="7"/>
  <c r="AQ41" i="7" s="1"/>
  <c r="AJ41" i="7"/>
  <c r="AI41" i="7"/>
  <c r="AB41" i="7"/>
  <c r="AC41" i="7" s="1"/>
  <c r="AM41" i="7" s="1"/>
  <c r="Z41" i="7"/>
  <c r="AA41" i="7" s="1"/>
  <c r="AD41" i="7" s="1"/>
  <c r="Q41" i="7"/>
  <c r="AT40" i="7"/>
  <c r="AK40" i="7"/>
  <c r="AI40" i="7"/>
  <c r="AJ40" i="7" s="1"/>
  <c r="AB40" i="7"/>
  <c r="AC40" i="7" s="1"/>
  <c r="AM40" i="7" s="1"/>
  <c r="AU40" i="7" s="1"/>
  <c r="AA40" i="7"/>
  <c r="AD40" i="7" s="1"/>
  <c r="Z40" i="7"/>
  <c r="Q40" i="7"/>
  <c r="AK39" i="7"/>
  <c r="AJ39" i="7"/>
  <c r="AI39" i="7"/>
  <c r="Z39" i="7"/>
  <c r="AA39" i="7" s="1"/>
  <c r="Q39" i="7"/>
  <c r="AB39" i="7" s="1"/>
  <c r="AC39" i="7" s="1"/>
  <c r="AM39" i="7" s="1"/>
  <c r="AM38" i="7"/>
  <c r="AK38" i="7"/>
  <c r="AI38" i="7"/>
  <c r="AJ38" i="7" s="1"/>
  <c r="AR38" i="7" s="1"/>
  <c r="AB38" i="7"/>
  <c r="AC38" i="7" s="1"/>
  <c r="AA38" i="7"/>
  <c r="AD38" i="7" s="1"/>
  <c r="Z38" i="7"/>
  <c r="Q38" i="7"/>
  <c r="AK37" i="7"/>
  <c r="AQ37" i="7" s="1"/>
  <c r="AJ37" i="7"/>
  <c r="AI37" i="7"/>
  <c r="AB37" i="7"/>
  <c r="AC37" i="7" s="1"/>
  <c r="AA37" i="7"/>
  <c r="Z37" i="7"/>
  <c r="Q37" i="7"/>
  <c r="AK36" i="7"/>
  <c r="AJ36" i="7"/>
  <c r="AI36" i="7"/>
  <c r="AC36" i="7"/>
  <c r="AM36" i="7" s="1"/>
  <c r="AB36" i="7"/>
  <c r="AA36" i="7"/>
  <c r="AD36" i="7" s="1"/>
  <c r="Z36" i="7"/>
  <c r="Q36" i="7"/>
  <c r="AK35" i="7"/>
  <c r="AJ35" i="7"/>
  <c r="AI35" i="7"/>
  <c r="AB35" i="7"/>
  <c r="AC35" i="7" s="1"/>
  <c r="AM35" i="7" s="1"/>
  <c r="Z35" i="7"/>
  <c r="AA35" i="7" s="1"/>
  <c r="Q35" i="7"/>
  <c r="AK34" i="7"/>
  <c r="AQ34" i="7" s="1"/>
  <c r="AJ34" i="7"/>
  <c r="AU34" i="7" s="1"/>
  <c r="AI34" i="7"/>
  <c r="AB34" i="7"/>
  <c r="AC34" i="7" s="1"/>
  <c r="AM34" i="7" s="1"/>
  <c r="AA34" i="7"/>
  <c r="AD34" i="7" s="1"/>
  <c r="Z34" i="7"/>
  <c r="Q34" i="7"/>
  <c r="AK33" i="7"/>
  <c r="AJ33" i="7"/>
  <c r="AI33" i="7"/>
  <c r="AA33" i="7"/>
  <c r="Z33" i="7"/>
  <c r="Q33" i="7"/>
  <c r="AB33" i="7" s="1"/>
  <c r="AC33" i="7" s="1"/>
  <c r="AM33" i="7" s="1"/>
  <c r="AK32" i="7"/>
  <c r="AI32" i="7"/>
  <c r="AJ32" i="7" s="1"/>
  <c r="AB32" i="7"/>
  <c r="AC32" i="7" s="1"/>
  <c r="AM32" i="7" s="1"/>
  <c r="Z32" i="7"/>
  <c r="AA32" i="7" s="1"/>
  <c r="Q32" i="7"/>
  <c r="AK31" i="7"/>
  <c r="AI31" i="7"/>
  <c r="AJ31" i="7" s="1"/>
  <c r="AT31" i="7" s="1"/>
  <c r="AC31" i="7"/>
  <c r="AM31" i="7" s="1"/>
  <c r="Z31" i="7"/>
  <c r="AA31" i="7" s="1"/>
  <c r="AD31" i="7" s="1"/>
  <c r="Q31" i="7"/>
  <c r="AB31" i="7" s="1"/>
  <c r="AQ30" i="7"/>
  <c r="AK30" i="7"/>
  <c r="AI30" i="7"/>
  <c r="AJ30" i="7" s="1"/>
  <c r="Z30" i="7"/>
  <c r="AA30" i="7" s="1"/>
  <c r="Q30" i="7"/>
  <c r="AB30" i="7" s="1"/>
  <c r="AC30" i="7" s="1"/>
  <c r="AT29" i="7"/>
  <c r="AQ29" i="7"/>
  <c r="AK29" i="7"/>
  <c r="AJ29" i="7"/>
  <c r="AI29" i="7"/>
  <c r="AC29" i="7"/>
  <c r="AM29" i="7" s="1"/>
  <c r="AA29" i="7"/>
  <c r="AD29" i="7" s="1"/>
  <c r="Z29" i="7"/>
  <c r="Q29" i="7"/>
  <c r="AB29" i="7" s="1"/>
  <c r="AK28" i="7"/>
  <c r="AI28" i="7"/>
  <c r="AJ28" i="7" s="1"/>
  <c r="AT28" i="7" s="1"/>
  <c r="AB28" i="7"/>
  <c r="AC28" i="7" s="1"/>
  <c r="AM28" i="7" s="1"/>
  <c r="AA28" i="7"/>
  <c r="AD28" i="7" s="1"/>
  <c r="Z28" i="7"/>
  <c r="Q28" i="7"/>
  <c r="AT27" i="7"/>
  <c r="AK27" i="7"/>
  <c r="AJ27" i="7"/>
  <c r="AI27" i="7"/>
  <c r="AB27" i="7"/>
  <c r="AC27" i="7" s="1"/>
  <c r="AM27" i="7" s="1"/>
  <c r="Z27" i="7"/>
  <c r="AA27" i="7" s="1"/>
  <c r="Q27" i="7"/>
  <c r="AK26" i="7"/>
  <c r="AI26" i="7"/>
  <c r="AJ26" i="7" s="1"/>
  <c r="AB26" i="7"/>
  <c r="AC26" i="7" s="1"/>
  <c r="AM26" i="7" s="1"/>
  <c r="AA26" i="7"/>
  <c r="Z26" i="7"/>
  <c r="Q26" i="7"/>
  <c r="AK25" i="7"/>
  <c r="AQ25" i="7" s="1"/>
  <c r="AJ25" i="7"/>
  <c r="AI25" i="7"/>
  <c r="AC25" i="7"/>
  <c r="AM25" i="7" s="1"/>
  <c r="AB25" i="7"/>
  <c r="Z25" i="7"/>
  <c r="AA25" i="7" s="1"/>
  <c r="Q25" i="7"/>
  <c r="AT24" i="7"/>
  <c r="AK24" i="7"/>
  <c r="AJ24" i="7"/>
  <c r="AI24" i="7"/>
  <c r="AC24" i="7"/>
  <c r="AM24" i="7" s="1"/>
  <c r="AB24" i="7"/>
  <c r="AA24" i="7"/>
  <c r="Z24" i="7"/>
  <c r="Q24" i="7"/>
  <c r="AM23" i="7"/>
  <c r="AU23" i="7" s="1"/>
  <c r="AK23" i="7"/>
  <c r="AI23" i="7"/>
  <c r="AJ23" i="7" s="1"/>
  <c r="AD23" i="7"/>
  <c r="Z23" i="7"/>
  <c r="AA23" i="7" s="1"/>
  <c r="Q23" i="7"/>
  <c r="AB23" i="7" s="1"/>
  <c r="AC23" i="7" s="1"/>
  <c r="AM22" i="7"/>
  <c r="AU22" i="7" s="1"/>
  <c r="AK22" i="7"/>
  <c r="AI22" i="7"/>
  <c r="AJ22" i="7" s="1"/>
  <c r="AD22" i="7"/>
  <c r="AA22" i="7"/>
  <c r="Z22" i="7"/>
  <c r="Q22" i="7"/>
  <c r="AB22" i="7" s="1"/>
  <c r="AC22" i="7" s="1"/>
  <c r="AK21" i="7"/>
  <c r="AQ21" i="7" s="1"/>
  <c r="AJ21" i="7"/>
  <c r="AI21" i="7"/>
  <c r="Z21" i="7"/>
  <c r="AA21" i="7" s="1"/>
  <c r="AD21" i="7" s="1"/>
  <c r="AR21" i="7" s="1"/>
  <c r="Q21" i="7"/>
  <c r="AB21" i="7" s="1"/>
  <c r="AC21" i="7" s="1"/>
  <c r="AM21" i="7" s="1"/>
  <c r="AM20" i="7"/>
  <c r="AK20" i="7"/>
  <c r="AI20" i="7"/>
  <c r="AJ20" i="7" s="1"/>
  <c r="AC20" i="7"/>
  <c r="AB20" i="7"/>
  <c r="Z20" i="7"/>
  <c r="AA20" i="7" s="1"/>
  <c r="AD20" i="7" s="1"/>
  <c r="Q20" i="7"/>
  <c r="AR19" i="7"/>
  <c r="AK19" i="7"/>
  <c r="AJ19" i="7"/>
  <c r="AU19" i="7" s="1"/>
  <c r="AI19" i="7"/>
  <c r="AB19" i="7"/>
  <c r="AC19" i="7" s="1"/>
  <c r="AM19" i="7" s="1"/>
  <c r="Z19" i="7"/>
  <c r="AA19" i="7" s="1"/>
  <c r="AD19" i="7" s="1"/>
  <c r="Q19" i="7"/>
  <c r="AK18" i="7"/>
  <c r="AT18" i="7" s="1"/>
  <c r="AJ18" i="7"/>
  <c r="AI18" i="7"/>
  <c r="AB18" i="7"/>
  <c r="AC18" i="7" s="1"/>
  <c r="AM18" i="7" s="1"/>
  <c r="Z18" i="7"/>
  <c r="AA18" i="7" s="1"/>
  <c r="AD18" i="7" s="1"/>
  <c r="AR18" i="7" s="1"/>
  <c r="Q18" i="7"/>
  <c r="AK17" i="7"/>
  <c r="AQ17" i="7" s="1"/>
  <c r="AJ17" i="7"/>
  <c r="AU17" i="7" s="1"/>
  <c r="AI17" i="7"/>
  <c r="AB17" i="7"/>
  <c r="AC17" i="7" s="1"/>
  <c r="AM17" i="7" s="1"/>
  <c r="AA17" i="7"/>
  <c r="AD17" i="7" s="1"/>
  <c r="Z17" i="7"/>
  <c r="Q17" i="7"/>
  <c r="AM16" i="7"/>
  <c r="AK16" i="7"/>
  <c r="AI16" i="7"/>
  <c r="AJ16" i="7" s="1"/>
  <c r="AC16" i="7"/>
  <c r="AB16" i="7"/>
  <c r="Z16" i="7"/>
  <c r="AA16" i="7" s="1"/>
  <c r="Q16" i="7"/>
  <c r="AT15" i="7"/>
  <c r="AK15" i="7"/>
  <c r="AJ15" i="7"/>
  <c r="AI15" i="7"/>
  <c r="AC15" i="7"/>
  <c r="AM15" i="7" s="1"/>
  <c r="AU15" i="7" s="1"/>
  <c r="Z15" i="7"/>
  <c r="AA15" i="7" s="1"/>
  <c r="AD15" i="7" s="1"/>
  <c r="AR15" i="7" s="1"/>
  <c r="Q15" i="7"/>
  <c r="AB15" i="7" s="1"/>
  <c r="AT14" i="7"/>
  <c r="AQ14" i="7"/>
  <c r="AK14" i="7"/>
  <c r="AJ14" i="7"/>
  <c r="AI14" i="7"/>
  <c r="AC14" i="7"/>
  <c r="AM14" i="7" s="1"/>
  <c r="AU14" i="7" s="1"/>
  <c r="AA14" i="7"/>
  <c r="AD14" i="7" s="1"/>
  <c r="Z14" i="7"/>
  <c r="Q14" i="7"/>
  <c r="AB14" i="7" s="1"/>
  <c r="AK13" i="7"/>
  <c r="AJ13" i="7"/>
  <c r="AU13" i="7" s="1"/>
  <c r="AI13" i="7"/>
  <c r="AB13" i="7"/>
  <c r="AC13" i="7" s="1"/>
  <c r="AM13" i="7" s="1"/>
  <c r="Z13" i="7"/>
  <c r="AA13" i="7" s="1"/>
  <c r="Q13" i="7"/>
  <c r="AK12" i="7"/>
  <c r="AI12" i="7"/>
  <c r="AJ12" i="7" s="1"/>
  <c r="AD12" i="7"/>
  <c r="Z12" i="7"/>
  <c r="AA12" i="7" s="1"/>
  <c r="Q12" i="7"/>
  <c r="AB12" i="7" s="1"/>
  <c r="AC12" i="7" s="1"/>
  <c r="AM12" i="7" s="1"/>
  <c r="AU12" i="7" s="1"/>
  <c r="AK11" i="7"/>
  <c r="AQ11" i="7" s="1"/>
  <c r="AJ11" i="7"/>
  <c r="AU11" i="7" s="1"/>
  <c r="AI11" i="7"/>
  <c r="AB11" i="7"/>
  <c r="AC11" i="7" s="1"/>
  <c r="AM11" i="7" s="1"/>
  <c r="AA11" i="7"/>
  <c r="AD11" i="7" s="1"/>
  <c r="Z11" i="7"/>
  <c r="Q11" i="7"/>
  <c r="AT10" i="7"/>
  <c r="AQ10" i="7"/>
  <c r="AK10" i="7"/>
  <c r="AJ10" i="7"/>
  <c r="AI10" i="7"/>
  <c r="AC10" i="7"/>
  <c r="AM10" i="7" s="1"/>
  <c r="AA10" i="7"/>
  <c r="AD10" i="7" s="1"/>
  <c r="Z10" i="7"/>
  <c r="Q10" i="7"/>
  <c r="AB10" i="7" s="1"/>
  <c r="AK9" i="7"/>
  <c r="AJ9" i="7"/>
  <c r="AU9" i="7" s="1"/>
  <c r="AI9" i="7"/>
  <c r="AB9" i="7"/>
  <c r="AC9" i="7" s="1"/>
  <c r="AM9" i="7" s="1"/>
  <c r="Z9" i="7"/>
  <c r="AA9" i="7" s="1"/>
  <c r="Q9" i="7"/>
  <c r="AK8" i="7"/>
  <c r="AQ8" i="7" s="1"/>
  <c r="AI8" i="7"/>
  <c r="AJ8" i="7" s="1"/>
  <c r="Z8" i="7"/>
  <c r="AA8" i="7" s="1"/>
  <c r="AD8" i="7" s="1"/>
  <c r="Q8" i="7"/>
  <c r="AB8" i="7" s="1"/>
  <c r="AC8" i="7" s="1"/>
  <c r="AM8" i="7" s="1"/>
  <c r="AU8" i="7" s="1"/>
  <c r="AD47" i="11" l="1"/>
  <c r="AF47" i="11" s="1"/>
  <c r="AG47" i="11" s="1"/>
  <c r="AH47" i="11" s="1"/>
  <c r="AD55" i="11"/>
  <c r="AF55" i="11" s="1"/>
  <c r="AG55" i="11" s="1"/>
  <c r="AH55" i="11" s="1"/>
  <c r="AD62" i="11"/>
  <c r="AF62" i="11" s="1"/>
  <c r="AG62" i="11" s="1"/>
  <c r="AH62" i="11" s="1"/>
  <c r="AD50" i="11"/>
  <c r="AF50" i="11" s="1"/>
  <c r="AG50" i="11" s="1"/>
  <c r="AH50" i="11" s="1"/>
  <c r="AD58" i="11"/>
  <c r="AF58" i="11" s="1"/>
  <c r="AG58" i="11" s="1"/>
  <c r="AH58" i="11" s="1"/>
  <c r="AD3" i="11"/>
  <c r="AF3" i="11" s="1"/>
  <c r="AG3" i="11" s="1"/>
  <c r="AH3" i="11" s="1"/>
  <c r="AH5" i="11"/>
  <c r="AD5" i="11"/>
  <c r="AF5" i="11" s="1"/>
  <c r="AG5" i="11" s="1"/>
  <c r="AD7" i="11"/>
  <c r="AF7" i="11" s="1"/>
  <c r="AG7" i="11" s="1"/>
  <c r="AH7" i="11" s="1"/>
  <c r="AD9" i="11"/>
  <c r="AF9" i="11" s="1"/>
  <c r="AG9" i="11" s="1"/>
  <c r="AH9" i="11" s="1"/>
  <c r="AD11" i="11"/>
  <c r="AF11" i="11" s="1"/>
  <c r="AG11" i="11" s="1"/>
  <c r="AH11" i="11" s="1"/>
  <c r="AH13" i="11"/>
  <c r="AD13" i="11"/>
  <c r="AF13" i="11" s="1"/>
  <c r="AG13" i="11" s="1"/>
  <c r="AD15" i="11"/>
  <c r="AF15" i="11" s="1"/>
  <c r="AG15" i="11" s="1"/>
  <c r="AH15" i="11" s="1"/>
  <c r="AD17" i="11"/>
  <c r="AF17" i="11" s="1"/>
  <c r="AG17" i="11" s="1"/>
  <c r="AH17" i="11" s="1"/>
  <c r="AD19" i="11"/>
  <c r="AF19" i="11" s="1"/>
  <c r="AG19" i="11" s="1"/>
  <c r="AH19" i="11" s="1"/>
  <c r="AH21" i="11"/>
  <c r="AD21" i="11"/>
  <c r="AF21" i="11" s="1"/>
  <c r="AG21" i="11" s="1"/>
  <c r="AD23" i="11"/>
  <c r="AF23" i="11" s="1"/>
  <c r="AG23" i="11" s="1"/>
  <c r="AH23" i="11" s="1"/>
  <c r="AD25" i="11"/>
  <c r="AF25" i="11" s="1"/>
  <c r="AG25" i="11" s="1"/>
  <c r="AH25" i="11" s="1"/>
  <c r="AD27" i="11"/>
  <c r="AF27" i="11" s="1"/>
  <c r="AG27" i="11" s="1"/>
  <c r="AH27" i="11" s="1"/>
  <c r="AD29" i="11"/>
  <c r="AF29" i="11" s="1"/>
  <c r="AG29" i="11" s="1"/>
  <c r="AH29" i="11" s="1"/>
  <c r="AD31" i="11"/>
  <c r="AF31" i="11" s="1"/>
  <c r="AG31" i="11" s="1"/>
  <c r="AH31" i="11" s="1"/>
  <c r="AD33" i="11"/>
  <c r="AF33" i="11" s="1"/>
  <c r="AG33" i="11" s="1"/>
  <c r="AH33" i="11" s="1"/>
  <c r="AD35" i="11"/>
  <c r="AF35" i="11" s="1"/>
  <c r="AG35" i="11" s="1"/>
  <c r="AH35" i="11" s="1"/>
  <c r="AD37" i="11"/>
  <c r="AF37" i="11" s="1"/>
  <c r="AG37" i="11" s="1"/>
  <c r="AH37" i="11" s="1"/>
  <c r="AD39" i="11"/>
  <c r="AF39" i="11" s="1"/>
  <c r="AG39" i="11" s="1"/>
  <c r="AH39" i="11" s="1"/>
  <c r="AD41" i="11"/>
  <c r="AF41" i="11" s="1"/>
  <c r="AG41" i="11" s="1"/>
  <c r="AH41" i="11" s="1"/>
  <c r="AD43" i="11"/>
  <c r="AF43" i="11" s="1"/>
  <c r="AG43" i="11" s="1"/>
  <c r="AH43" i="11" s="1"/>
  <c r="AD45" i="11"/>
  <c r="AF45" i="11" s="1"/>
  <c r="AG45" i="11" s="1"/>
  <c r="AH45" i="11" s="1"/>
  <c r="AD53" i="11"/>
  <c r="AF53" i="11" s="1"/>
  <c r="AG53" i="11" s="1"/>
  <c r="AH53" i="11" s="1"/>
  <c r="AD59" i="11"/>
  <c r="AF59" i="11" s="1"/>
  <c r="AG59" i="11" s="1"/>
  <c r="AH59" i="11" s="1"/>
  <c r="AH46" i="11"/>
  <c r="AD46" i="11"/>
  <c r="AF46" i="11" s="1"/>
  <c r="AG46" i="11" s="1"/>
  <c r="AD54" i="11"/>
  <c r="AF54" i="11" s="1"/>
  <c r="AG54" i="11" s="1"/>
  <c r="AH54" i="11" s="1"/>
  <c r="AD61" i="11"/>
  <c r="AF61" i="11" s="1"/>
  <c r="AG61" i="11" s="1"/>
  <c r="AH61" i="11" s="1"/>
  <c r="AD51" i="11"/>
  <c r="AF51" i="11" s="1"/>
  <c r="AG51" i="11" s="1"/>
  <c r="AH51" i="11" s="1"/>
  <c r="AH2" i="11"/>
  <c r="AD2" i="11"/>
  <c r="AF2" i="11" s="1"/>
  <c r="AG2" i="11" s="1"/>
  <c r="AD4" i="11"/>
  <c r="AF4" i="11" s="1"/>
  <c r="AG4" i="11" s="1"/>
  <c r="AH4" i="11" s="1"/>
  <c r="AD6" i="11"/>
  <c r="AF6" i="11" s="1"/>
  <c r="AG6" i="11" s="1"/>
  <c r="AH6" i="11" s="1"/>
  <c r="AD8" i="11"/>
  <c r="AF8" i="11" s="1"/>
  <c r="AG8" i="11" s="1"/>
  <c r="AH8" i="11" s="1"/>
  <c r="AD10" i="11"/>
  <c r="AF10" i="11" s="1"/>
  <c r="AG10" i="11" s="1"/>
  <c r="AH10" i="11" s="1"/>
  <c r="AD12" i="11"/>
  <c r="AF12" i="11" s="1"/>
  <c r="AG12" i="11" s="1"/>
  <c r="AH12" i="11" s="1"/>
  <c r="AD14" i="11"/>
  <c r="AF14" i="11" s="1"/>
  <c r="AG14" i="11" s="1"/>
  <c r="AH14" i="11" s="1"/>
  <c r="AD16" i="11"/>
  <c r="AF16" i="11" s="1"/>
  <c r="AG16" i="11" s="1"/>
  <c r="AH16" i="11" s="1"/>
  <c r="AD18" i="11"/>
  <c r="AF18" i="11" s="1"/>
  <c r="AG18" i="11" s="1"/>
  <c r="AH18" i="11" s="1"/>
  <c r="AD20" i="11"/>
  <c r="AF20" i="11" s="1"/>
  <c r="AG20" i="11" s="1"/>
  <c r="AH20" i="11" s="1"/>
  <c r="AD22" i="11"/>
  <c r="AF22" i="11" s="1"/>
  <c r="AG22" i="11" s="1"/>
  <c r="AH22" i="11" s="1"/>
  <c r="AD24" i="11"/>
  <c r="AF24" i="11" s="1"/>
  <c r="AG24" i="11" s="1"/>
  <c r="AH24" i="11" s="1"/>
  <c r="AD26" i="11"/>
  <c r="AF26" i="11" s="1"/>
  <c r="AG26" i="11" s="1"/>
  <c r="AH26" i="11" s="1"/>
  <c r="AD28" i="11"/>
  <c r="AF28" i="11" s="1"/>
  <c r="AG28" i="11" s="1"/>
  <c r="AH28" i="11" s="1"/>
  <c r="AD30" i="11"/>
  <c r="AF30" i="11" s="1"/>
  <c r="AG30" i="11" s="1"/>
  <c r="AH30" i="11" s="1"/>
  <c r="AD32" i="11"/>
  <c r="AF32" i="11" s="1"/>
  <c r="AG32" i="11" s="1"/>
  <c r="AH32" i="11" s="1"/>
  <c r="AD34" i="11"/>
  <c r="AF34" i="11" s="1"/>
  <c r="AG34" i="11" s="1"/>
  <c r="AH34" i="11" s="1"/>
  <c r="AD36" i="11"/>
  <c r="AF36" i="11" s="1"/>
  <c r="AG36" i="11" s="1"/>
  <c r="AH36" i="11" s="1"/>
  <c r="AD38" i="11"/>
  <c r="AF38" i="11" s="1"/>
  <c r="AG38" i="11" s="1"/>
  <c r="AH38" i="11" s="1"/>
  <c r="AD40" i="11"/>
  <c r="AF40" i="11" s="1"/>
  <c r="AG40" i="11" s="1"/>
  <c r="AH40" i="11" s="1"/>
  <c r="AD42" i="11"/>
  <c r="AF42" i="11" s="1"/>
  <c r="AG42" i="11" s="1"/>
  <c r="AH42" i="11" s="1"/>
  <c r="AD44" i="11"/>
  <c r="AF44" i="11" s="1"/>
  <c r="AG44" i="11" s="1"/>
  <c r="AH44" i="11" s="1"/>
  <c r="AD49" i="11"/>
  <c r="AF49" i="11" s="1"/>
  <c r="AG49" i="11" s="1"/>
  <c r="AH49" i="11" s="1"/>
  <c r="AD57" i="11"/>
  <c r="AF57" i="11" s="1"/>
  <c r="AG57" i="11" s="1"/>
  <c r="AH57" i="11" s="1"/>
  <c r="AH64" i="11"/>
  <c r="AD64" i="11"/>
  <c r="AF64" i="11" s="1"/>
  <c r="AG64" i="11" s="1"/>
  <c r="AD48" i="11"/>
  <c r="AF48" i="11" s="1"/>
  <c r="AG48" i="11" s="1"/>
  <c r="AH48" i="11" s="1"/>
  <c r="AD56" i="11"/>
  <c r="AF56" i="11" s="1"/>
  <c r="AG56" i="11" s="1"/>
  <c r="AH56" i="11" s="1"/>
  <c r="AD63" i="11"/>
  <c r="AF63" i="11" s="1"/>
  <c r="AG63" i="11" s="1"/>
  <c r="AH63" i="11" s="1"/>
  <c r="AH52" i="11"/>
  <c r="AD52" i="11"/>
  <c r="AF52" i="11" s="1"/>
  <c r="AG52" i="11" s="1"/>
  <c r="AD60" i="11"/>
  <c r="AF60" i="11" s="1"/>
  <c r="AG60" i="11" s="1"/>
  <c r="AH60" i="11" s="1"/>
  <c r="AM30" i="7"/>
  <c r="AD30" i="7"/>
  <c r="AS17" i="7"/>
  <c r="AT20" i="7"/>
  <c r="AR20" i="7"/>
  <c r="AU20" i="7"/>
  <c r="AQ20" i="7"/>
  <c r="AU26" i="7"/>
  <c r="AT26" i="7"/>
  <c r="AV27" i="7"/>
  <c r="AS37" i="7"/>
  <c r="AY37" i="7" s="1"/>
  <c r="AZ37" i="7" s="1"/>
  <c r="AS25" i="7"/>
  <c r="AY25" i="7" s="1"/>
  <c r="AZ25" i="7" s="1"/>
  <c r="AM69" i="7"/>
  <c r="AU69" i="7" s="1"/>
  <c r="AV69" i="7" s="1"/>
  <c r="AD69" i="7"/>
  <c r="AR69" i="7" s="1"/>
  <c r="AS8" i="7"/>
  <c r="AY8" i="7" s="1"/>
  <c r="AZ8" i="7" s="1"/>
  <c r="AV14" i="7"/>
  <c r="AS21" i="7"/>
  <c r="AU27" i="7"/>
  <c r="AU28" i="7"/>
  <c r="AV28" i="7" s="1"/>
  <c r="AU31" i="7"/>
  <c r="AV31" i="7" s="1"/>
  <c r="AU33" i="7"/>
  <c r="AR36" i="7"/>
  <c r="AU36" i="7"/>
  <c r="AT36" i="7"/>
  <c r="AM37" i="7"/>
  <c r="AD37" i="7"/>
  <c r="AV40" i="7"/>
  <c r="AS42" i="7"/>
  <c r="AU45" i="7"/>
  <c r="AR45" i="7"/>
  <c r="AS46" i="7"/>
  <c r="AR60" i="7"/>
  <c r="AQ60" i="7"/>
  <c r="AS60" i="7" s="1"/>
  <c r="AT60" i="7"/>
  <c r="AV60" i="7" s="1"/>
  <c r="AU61" i="7"/>
  <c r="AT61" i="7"/>
  <c r="AV61" i="7" s="1"/>
  <c r="AQ13" i="7"/>
  <c r="AU16" i="7"/>
  <c r="AT16" i="7"/>
  <c r="AQ16" i="7"/>
  <c r="AQ18" i="7"/>
  <c r="AS18" i="7" s="1"/>
  <c r="AR22" i="7"/>
  <c r="AR30" i="7"/>
  <c r="AT33" i="7"/>
  <c r="AV33" i="7" s="1"/>
  <c r="AT51" i="7"/>
  <c r="AQ51" i="7"/>
  <c r="AU52" i="7"/>
  <c r="AV52" i="7" s="1"/>
  <c r="AT59" i="7"/>
  <c r="AV59" i="7" s="1"/>
  <c r="AQ59" i="7"/>
  <c r="AU62" i="7"/>
  <c r="AQ62" i="7"/>
  <c r="AS62" i="7" s="1"/>
  <c r="AD64" i="7"/>
  <c r="AT8" i="7"/>
  <c r="AV8" i="7" s="1"/>
  <c r="AQ19" i="7"/>
  <c r="AS19" i="7" s="1"/>
  <c r="AT19" i="7"/>
  <c r="AV19" i="7" s="1"/>
  <c r="AT21" i="7"/>
  <c r="AV21" i="7" s="1"/>
  <c r="AT22" i="7"/>
  <c r="AV22" i="7" s="1"/>
  <c r="AQ22" i="7"/>
  <c r="AR23" i="7"/>
  <c r="AU25" i="7"/>
  <c r="AD26" i="7"/>
  <c r="AR26" i="7" s="1"/>
  <c r="AD32" i="7"/>
  <c r="AR32" i="7" s="1"/>
  <c r="AQ33" i="7"/>
  <c r="AS33" i="7" s="1"/>
  <c r="AD35" i="7"/>
  <c r="AQ36" i="7"/>
  <c r="AS36" i="7" s="1"/>
  <c r="AU37" i="7"/>
  <c r="AR37" i="7"/>
  <c r="AT45" i="7"/>
  <c r="AT47" i="7"/>
  <c r="AQ47" i="7"/>
  <c r="AS47" i="7" s="1"/>
  <c r="AU48" i="7"/>
  <c r="AV48" i="7" s="1"/>
  <c r="AD54" i="7"/>
  <c r="AR54" i="7" s="1"/>
  <c r="AS54" i="7" s="1"/>
  <c r="AS58" i="7"/>
  <c r="AU60" i="7"/>
  <c r="AR61" i="7"/>
  <c r="AT63" i="7"/>
  <c r="AQ63" i="7"/>
  <c r="AV50" i="7"/>
  <c r="AV57" i="7"/>
  <c r="AR64" i="7"/>
  <c r="AQ64" i="7"/>
  <c r="AU64" i="7"/>
  <c r="AT64" i="7"/>
  <c r="AU65" i="7"/>
  <c r="AR65" i="7"/>
  <c r="AU66" i="7"/>
  <c r="AR66" i="7"/>
  <c r="AQ66" i="7"/>
  <c r="AR12" i="7"/>
  <c r="AV15" i="7"/>
  <c r="AD13" i="7"/>
  <c r="AR13" i="7" s="1"/>
  <c r="AR14" i="7"/>
  <c r="AS14" i="7" s="1"/>
  <c r="AY14" i="7" s="1"/>
  <c r="AZ14" i="7" s="1"/>
  <c r="AD27" i="7"/>
  <c r="AR27" i="7" s="1"/>
  <c r="AS30" i="7"/>
  <c r="AD24" i="7"/>
  <c r="AQ28" i="7"/>
  <c r="AU32" i="7"/>
  <c r="AT32" i="7"/>
  <c r="AV32" i="7" s="1"/>
  <c r="AQ32" i="7"/>
  <c r="AS32" i="7" s="1"/>
  <c r="AY32" i="7" s="1"/>
  <c r="AZ32" i="7" s="1"/>
  <c r="AR40" i="7"/>
  <c r="AQ40" i="7"/>
  <c r="AU55" i="7"/>
  <c r="AR68" i="7"/>
  <c r="AQ68" i="7"/>
  <c r="AU68" i="7"/>
  <c r="AT68" i="7"/>
  <c r="AV68" i="7" s="1"/>
  <c r="AD25" i="7"/>
  <c r="AR25" i="7" s="1"/>
  <c r="AQ26" i="7"/>
  <c r="AR28" i="7"/>
  <c r="AU30" i="7"/>
  <c r="AR31" i="7"/>
  <c r="AR34" i="7"/>
  <c r="AS34" i="7" s="1"/>
  <c r="AY34" i="7" s="1"/>
  <c r="AZ34" i="7" s="1"/>
  <c r="AT35" i="7"/>
  <c r="AV35" i="7" s="1"/>
  <c r="AQ35" i="7"/>
  <c r="AU42" i="7"/>
  <c r="AT42" i="7"/>
  <c r="AV42" i="7" s="1"/>
  <c r="AU43" i="7"/>
  <c r="AR43" i="7"/>
  <c r="AU49" i="7"/>
  <c r="AT49" i="7"/>
  <c r="AR49" i="7"/>
  <c r="AQ53" i="7"/>
  <c r="AD57" i="7"/>
  <c r="AR57" i="7" s="1"/>
  <c r="AS57" i="7" s="1"/>
  <c r="AY57" i="7" s="1"/>
  <c r="AZ57" i="7" s="1"/>
  <c r="AT65" i="7"/>
  <c r="AV65" i="7" s="1"/>
  <c r="AQ23" i="7"/>
  <c r="AS23" i="7" s="1"/>
  <c r="AY23" i="7" s="1"/>
  <c r="AZ23" i="7" s="1"/>
  <c r="AT23" i="7"/>
  <c r="AV23" i="7" s="1"/>
  <c r="AQ38" i="7"/>
  <c r="AS38" i="7" s="1"/>
  <c r="AU38" i="7"/>
  <c r="AQ9" i="7"/>
  <c r="AT11" i="7"/>
  <c r="AV11" i="7" s="1"/>
  <c r="AT34" i="7"/>
  <c r="AV34" i="7" s="1"/>
  <c r="AU39" i="7"/>
  <c r="AD45" i="7"/>
  <c r="AD49" i="7"/>
  <c r="AQ65" i="7"/>
  <c r="AQ12" i="7"/>
  <c r="AS12" i="7" s="1"/>
  <c r="AT17" i="7"/>
  <c r="AV17" i="7" s="1"/>
  <c r="AT30" i="7"/>
  <c r="AV30" i="7" s="1"/>
  <c r="AD33" i="7"/>
  <c r="AR33" i="7" s="1"/>
  <c r="AU35" i="7"/>
  <c r="AT37" i="7"/>
  <c r="AV37" i="7" s="1"/>
  <c r="AU53" i="7"/>
  <c r="AT53" i="7"/>
  <c r="AV53" i="7" s="1"/>
  <c r="AR53" i="7"/>
  <c r="AR56" i="7"/>
  <c r="AQ56" i="7"/>
  <c r="AS56" i="7" s="1"/>
  <c r="AY56" i="7" s="1"/>
  <c r="AZ56" i="7" s="1"/>
  <c r="AT66" i="7"/>
  <c r="AR11" i="7"/>
  <c r="AS11" i="7" s="1"/>
  <c r="AY11" i="7" s="1"/>
  <c r="AZ11" i="7" s="1"/>
  <c r="AD16" i="7"/>
  <c r="AR16" i="7" s="1"/>
  <c r="AR8" i="7"/>
  <c r="AD9" i="7"/>
  <c r="AR9" i="7" s="1"/>
  <c r="AU10" i="7"/>
  <c r="AV10" i="7" s="1"/>
  <c r="AT12" i="7"/>
  <c r="AV12" i="7" s="1"/>
  <c r="AR17" i="7"/>
  <c r="AU18" i="7"/>
  <c r="AV18" i="7" s="1"/>
  <c r="AR24" i="7"/>
  <c r="AQ24" i="7"/>
  <c r="AS24" i="7" s="1"/>
  <c r="AU24" i="7"/>
  <c r="AV24" i="7" s="1"/>
  <c r="AR29" i="7"/>
  <c r="AS29" i="7" s="1"/>
  <c r="AR35" i="7"/>
  <c r="AT38" i="7"/>
  <c r="AV38" i="7" s="1"/>
  <c r="AT43" i="7"/>
  <c r="AV43" i="7" s="1"/>
  <c r="AQ43" i="7"/>
  <c r="AS43" i="7" s="1"/>
  <c r="AQ49" i="7"/>
  <c r="AS49" i="7" s="1"/>
  <c r="AD63" i="7"/>
  <c r="AR63" i="7" s="1"/>
  <c r="AS69" i="7"/>
  <c r="AT9" i="7"/>
  <c r="AV9" i="7" s="1"/>
  <c r="AR10" i="7"/>
  <c r="AS10" i="7" s="1"/>
  <c r="AT13" i="7"/>
  <c r="AV13" i="7" s="1"/>
  <c r="AU21" i="7"/>
  <c r="AT25" i="7"/>
  <c r="AV25" i="7" s="1"/>
  <c r="AT39" i="7"/>
  <c r="AV39" i="7" s="1"/>
  <c r="AQ39" i="7"/>
  <c r="AU47" i="7"/>
  <c r="AS50" i="7"/>
  <c r="AU51" i="7"/>
  <c r="AT55" i="7"/>
  <c r="AV55" i="7" s="1"/>
  <c r="AQ55" i="7"/>
  <c r="AU57" i="7"/>
  <c r="AQ61" i="7"/>
  <c r="AS61" i="7" s="1"/>
  <c r="AU70" i="7"/>
  <c r="AV70" i="7" s="1"/>
  <c r="AQ27" i="7"/>
  <c r="AD39" i="7"/>
  <c r="AR39" i="7" s="1"/>
  <c r="AU41" i="7"/>
  <c r="AV41" i="7" s="1"/>
  <c r="AQ45" i="7"/>
  <c r="AU58" i="7"/>
  <c r="AV58" i="7" s="1"/>
  <c r="AD59" i="7"/>
  <c r="AR59" i="7" s="1"/>
  <c r="AS70" i="7"/>
  <c r="AU29" i="7"/>
  <c r="AV29" i="7" s="1"/>
  <c r="AR48" i="7"/>
  <c r="AQ48" i="7"/>
  <c r="AR52" i="7"/>
  <c r="AQ52" i="7"/>
  <c r="AS52" i="7" s="1"/>
  <c r="AU54" i="7"/>
  <c r="AV54" i="7" s="1"/>
  <c r="AD55" i="7"/>
  <c r="AR55" i="7" s="1"/>
  <c r="AU67" i="7"/>
  <c r="AQ15" i="7"/>
  <c r="AS15" i="7" s="1"/>
  <c r="AY15" i="7" s="1"/>
  <c r="AZ15" i="7" s="1"/>
  <c r="AQ31" i="7"/>
  <c r="AS31" i="7" s="1"/>
  <c r="AR41" i="7"/>
  <c r="AS41" i="7" s="1"/>
  <c r="AR44" i="7"/>
  <c r="AQ44" i="7"/>
  <c r="AS44" i="7" s="1"/>
  <c r="AY44" i="7" s="1"/>
  <c r="AZ44" i="7" s="1"/>
  <c r="AU46" i="7"/>
  <c r="AV46" i="7" s="1"/>
  <c r="AD47" i="7"/>
  <c r="AR47" i="7" s="1"/>
  <c r="AU50" i="7"/>
  <c r="AD51" i="7"/>
  <c r="AR51" i="7" s="1"/>
  <c r="AU63" i="7"/>
  <c r="AT67" i="7"/>
  <c r="AQ67" i="7"/>
  <c r="AS67" i="7" s="1"/>
  <c r="AY54" i="7" l="1"/>
  <c r="AZ54" i="7" s="1"/>
  <c r="AS27" i="7"/>
  <c r="AY27" i="7" s="1"/>
  <c r="AZ27" i="7" s="1"/>
  <c r="AY69" i="7"/>
  <c r="AZ69" i="7" s="1"/>
  <c r="AS26" i="7"/>
  <c r="AS39" i="7"/>
  <c r="AY39" i="7" s="1"/>
  <c r="AZ39" i="7" s="1"/>
  <c r="AS35" i="7"/>
  <c r="AY35" i="7" s="1"/>
  <c r="AZ35" i="7" s="1"/>
  <c r="AY33" i="7"/>
  <c r="AZ33" i="7" s="1"/>
  <c r="AV63" i="7"/>
  <c r="AY60" i="7"/>
  <c r="AZ60" i="7" s="1"/>
  <c r="AY17" i="7"/>
  <c r="AZ17" i="7" s="1"/>
  <c r="AS55" i="7"/>
  <c r="AY55" i="7" s="1"/>
  <c r="AZ55" i="7" s="1"/>
  <c r="AY43" i="7"/>
  <c r="AZ43" i="7" s="1"/>
  <c r="AV49" i="7"/>
  <c r="AY49" i="7" s="1"/>
  <c r="AZ49" i="7" s="1"/>
  <c r="AS68" i="7"/>
  <c r="AY68" i="7" s="1"/>
  <c r="AZ68" i="7" s="1"/>
  <c r="AS28" i="7"/>
  <c r="AY28" i="7" s="1"/>
  <c r="AZ28" i="7" s="1"/>
  <c r="AV64" i="7"/>
  <c r="AV45" i="7"/>
  <c r="AS16" i="7"/>
  <c r="AY16" i="7" s="1"/>
  <c r="AZ16" i="7" s="1"/>
  <c r="AV26" i="7"/>
  <c r="AY31" i="7"/>
  <c r="AZ31" i="7" s="1"/>
  <c r="AY29" i="7"/>
  <c r="AZ29" i="7" s="1"/>
  <c r="AY70" i="7"/>
  <c r="AZ70" i="7" s="1"/>
  <c r="AS59" i="7"/>
  <c r="AY59" i="7" s="1"/>
  <c r="AZ59" i="7" s="1"/>
  <c r="AY42" i="7"/>
  <c r="AZ42" i="7" s="1"/>
  <c r="AS9" i="7"/>
  <c r="AY9" i="7" s="1"/>
  <c r="AZ9" i="7" s="1"/>
  <c r="AY18" i="7"/>
  <c r="AZ18" i="7" s="1"/>
  <c r="AY52" i="7"/>
  <c r="AZ52" i="7" s="1"/>
  <c r="AS45" i="7"/>
  <c r="AY45" i="7" s="1"/>
  <c r="AZ45" i="7" s="1"/>
  <c r="AY38" i="7"/>
  <c r="AZ38" i="7" s="1"/>
  <c r="AV16" i="7"/>
  <c r="AY61" i="7"/>
  <c r="AZ61" i="7" s="1"/>
  <c r="AY12" i="7"/>
  <c r="AZ12" i="7" s="1"/>
  <c r="AS63" i="7"/>
  <c r="AY24" i="7"/>
  <c r="AZ24" i="7" s="1"/>
  <c r="AV47" i="7"/>
  <c r="AY47" i="7" s="1"/>
  <c r="AZ47" i="7" s="1"/>
  <c r="AY67" i="7"/>
  <c r="AZ67" i="7" s="1"/>
  <c r="AY10" i="7"/>
  <c r="AZ10" i="7" s="1"/>
  <c r="AV66" i="7"/>
  <c r="AS64" i="7"/>
  <c r="AS51" i="7"/>
  <c r="AV36" i="7"/>
  <c r="AY36" i="7" s="1"/>
  <c r="AZ36" i="7" s="1"/>
  <c r="AY21" i="7"/>
  <c r="AZ21" i="7" s="1"/>
  <c r="AY30" i="7"/>
  <c r="AZ30" i="7" s="1"/>
  <c r="AS53" i="7"/>
  <c r="AY53" i="7" s="1"/>
  <c r="AZ53" i="7" s="1"/>
  <c r="AV20" i="7"/>
  <c r="AS65" i="7"/>
  <c r="AY65" i="7" s="1"/>
  <c r="AZ65" i="7" s="1"/>
  <c r="AY19" i="7"/>
  <c r="AZ19" i="7" s="1"/>
  <c r="AV67" i="7"/>
  <c r="AY41" i="7"/>
  <c r="AZ41" i="7" s="1"/>
  <c r="AS48" i="7"/>
  <c r="AY48" i="7" s="1"/>
  <c r="AZ48" i="7" s="1"/>
  <c r="AY50" i="7"/>
  <c r="AZ50" i="7" s="1"/>
  <c r="AV62" i="7"/>
  <c r="AY62" i="7" s="1"/>
  <c r="AZ62" i="7" s="1"/>
  <c r="AS40" i="7"/>
  <c r="AY40" i="7" s="1"/>
  <c r="AZ40" i="7" s="1"/>
  <c r="AS66" i="7"/>
  <c r="AY58" i="7"/>
  <c r="AZ58" i="7" s="1"/>
  <c r="AS22" i="7"/>
  <c r="AY22" i="7" s="1"/>
  <c r="AZ22" i="7" s="1"/>
  <c r="AV51" i="7"/>
  <c r="AS13" i="7"/>
  <c r="AY13" i="7" s="1"/>
  <c r="AZ13" i="7" s="1"/>
  <c r="AY46" i="7"/>
  <c r="AZ46" i="7" s="1"/>
  <c r="AS20" i="7"/>
  <c r="AY20" i="7" s="1"/>
  <c r="AZ20" i="7" s="1"/>
  <c r="AY63" i="7" l="1"/>
  <c r="AZ63" i="7" s="1"/>
  <c r="AY51" i="7"/>
  <c r="AZ51" i="7" s="1"/>
  <c r="AY26" i="7"/>
  <c r="AZ26" i="7" s="1"/>
  <c r="AY66" i="7"/>
  <c r="AZ66" i="7" s="1"/>
  <c r="AY64" i="7"/>
  <c r="AZ64" i="7" s="1"/>
  <c r="AZ71" i="7" s="1"/>
  <c r="AY73" i="7" s="1"/>
</calcChain>
</file>

<file path=xl/sharedStrings.xml><?xml version="1.0" encoding="utf-8"?>
<sst xmlns="http://schemas.openxmlformats.org/spreadsheetml/2006/main" count="1342" uniqueCount="216">
  <si>
    <t>OVERALL</t>
  </si>
  <si>
    <t>w</t>
  </si>
  <si>
    <t>ID</t>
  </si>
  <si>
    <t>AGE</t>
  </si>
  <si>
    <t>EYE</t>
  </si>
  <si>
    <t>SEX</t>
  </si>
  <si>
    <t>VA PREOP</t>
  </si>
  <si>
    <t>AL</t>
  </si>
  <si>
    <t>K1</t>
  </si>
  <si>
    <t>K1R</t>
  </si>
  <si>
    <t>K2</t>
  </si>
  <si>
    <t>K2R</t>
  </si>
  <si>
    <t>MEAN K</t>
  </si>
  <si>
    <t>MEANKR</t>
  </si>
  <si>
    <t>IOL POWER</t>
  </si>
  <si>
    <t>FORMULA</t>
  </si>
  <si>
    <t>IOL</t>
  </si>
  <si>
    <t>A CONST</t>
  </si>
  <si>
    <t>PREDICTED REFRACTION</t>
  </si>
  <si>
    <t>IOL EMM</t>
  </si>
  <si>
    <t>POSTOP SPH</t>
  </si>
  <si>
    <t>POSTOP CYL</t>
  </si>
  <si>
    <t>POSTOP AXIS</t>
  </si>
  <si>
    <t>POSTOP SE</t>
  </si>
  <si>
    <t>POST OP VA</t>
  </si>
  <si>
    <t>REMARKS</t>
  </si>
  <si>
    <t>DIFF 1 DIOP</t>
  </si>
  <si>
    <t>IOL1DRx</t>
  </si>
  <si>
    <t>SRKT</t>
  </si>
  <si>
    <t>SN60WF</t>
  </si>
  <si>
    <t>PERIPAPILLARY ATROPHY</t>
  </si>
  <si>
    <t>TEMPORARY DYPLOPIA</t>
  </si>
  <si>
    <t>PERIPHERAL LASER</t>
  </si>
  <si>
    <t>MYOPIC SHIFT?</t>
  </si>
  <si>
    <t>ATROPHIC CHANGES</t>
  </si>
  <si>
    <t>mean error ZEROED OUT</t>
  </si>
  <si>
    <t>ERROR holladay 1 ZEROED</t>
  </si>
  <si>
    <t>ABSOLUTE ERROR holladay 1 AFTER ZEROING OUT ZEROED</t>
  </si>
  <si>
    <t>T2 REGULAR</t>
  </si>
  <si>
    <t>MEAN ABSOLUTE ERROR</t>
  </si>
  <si>
    <t>MEDIAN ABSOLUTE ERROR</t>
  </si>
  <si>
    <t>MIN</t>
  </si>
  <si>
    <t xml:space="preserve">MAX </t>
  </si>
  <si>
    <t>SD</t>
  </si>
  <si>
    <t>SRK/T</t>
  </si>
  <si>
    <t>HOLLADAY1</t>
  </si>
  <si>
    <t>MEAN ERROR ZOUT</t>
  </si>
  <si>
    <t>MEAN ERROR</t>
  </si>
  <si>
    <t>MEDIAN ABSOLUTE EROOR</t>
  </si>
  <si>
    <t>MAX</t>
  </si>
  <si>
    <t>HOLLADAY 1</t>
  </si>
  <si>
    <t>MAE</t>
  </si>
  <si>
    <t>MedAE</t>
  </si>
  <si>
    <t>AL CUADRADO</t>
  </si>
  <si>
    <t>LCOR</t>
  </si>
  <si>
    <t>CORNEAL RADIUS</t>
  </si>
  <si>
    <t>CORNEAL WIDTH</t>
  </si>
  <si>
    <t>X</t>
  </si>
  <si>
    <t>H2</t>
  </si>
  <si>
    <t>H2.2</t>
  </si>
  <si>
    <t>ACD CONST</t>
  </si>
  <si>
    <t>OFFSET</t>
  </si>
  <si>
    <t>ACD EST</t>
  </si>
  <si>
    <t>V</t>
  </si>
  <si>
    <t>na</t>
  </si>
  <si>
    <t>nc</t>
  </si>
  <si>
    <t>ncml</t>
  </si>
  <si>
    <t>RETHICK</t>
  </si>
  <si>
    <t>LOPT</t>
  </si>
  <si>
    <t>r</t>
  </si>
  <si>
    <t>T2.2 EMMETROPIA</t>
  </si>
  <si>
    <t>EMMETROPIA IOL</t>
  </si>
  <si>
    <t>T2.2 PREDICTED REFRACTION</t>
  </si>
  <si>
    <t>PREDICTED IOL</t>
  </si>
  <si>
    <t>REFRACTION T22</t>
  </si>
  <si>
    <t>MEAN</t>
  </si>
  <si>
    <t>DESVESTA</t>
  </si>
  <si>
    <t>SRK/T H</t>
  </si>
  <si>
    <t>T2+ HADJUSTMENT</t>
  </si>
  <si>
    <t>ERROR T22</t>
  </si>
  <si>
    <t>ABSOLUTE ERROR T22</t>
  </si>
  <si>
    <t>HSRK/T</t>
  </si>
  <si>
    <t>IOL FOR EMMETROPIA</t>
  </si>
  <si>
    <t>POSTOP SPHERE</t>
  </si>
  <si>
    <t>POSTOP CYLINDER</t>
  </si>
  <si>
    <t xml:space="preserve">UVEITIS </t>
  </si>
  <si>
    <t xml:space="preserve"> PSEUDOEXFOLIATION SYNDROME</t>
  </si>
  <si>
    <t>CNV</t>
  </si>
  <si>
    <t>MACULAR MYOPIC CHANGES</t>
  </si>
  <si>
    <r>
      <t>T2</t>
    </r>
    <r>
      <rPr>
        <sz val="10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IOL POWER PREDICTED FOR REFRACTION</t>
    </r>
  </si>
  <si>
    <t>PREDICTED IOL FOR EMMETROPIA</t>
  </si>
  <si>
    <t>PREDICTED  SPHERICAL EQUIVALENT WITH   T2</t>
  </si>
  <si>
    <t>ERROR with T2 ZEROED</t>
  </si>
  <si>
    <t xml:space="preserve">ABSOLUTE ERROR AFTER ZEROING OUT ERROR T2 </t>
  </si>
  <si>
    <t>T2 MEAN ERROR ZEROED OUT</t>
  </si>
  <si>
    <t>T2 MEAN ABSOLUTE ERROR</t>
  </si>
  <si>
    <t>T2 MEDIAN ABSOLUTE ERROR</t>
  </si>
  <si>
    <t>SRK/T:IOL PREDICTED FOR REFRACTION</t>
  </si>
  <si>
    <t>PREDICTED  SPHERICAL EQUIVALENT WITH  SRK/T</t>
  </si>
  <si>
    <t>ERROR WITH SRK/T ZEROED</t>
  </si>
  <si>
    <t>ABSOLUTE ERROR AFTER ZEROING OUT ERROR SRK/T</t>
  </si>
  <si>
    <t>SRK/T MEAN ERROR ZEROED OUT</t>
  </si>
  <si>
    <t>N</t>
  </si>
  <si>
    <t>SF</t>
  </si>
  <si>
    <t>HOLLADAY 1 IOL PREDICTED FOR REFRACTION</t>
  </si>
  <si>
    <t>HOLLADAY 1 IOL ESTIMATION FOR EMMETROPIA</t>
  </si>
  <si>
    <t xml:space="preserve">PREDICTED  SPHERICAL EQUIVALENT WITH  HOLLADAY 1 </t>
  </si>
  <si>
    <t>SRK/T IOL ESTIMATION FOR EMMETROPIA</t>
  </si>
  <si>
    <t>T2 IOL ESTIMATION FOR EMMETROPIA</t>
  </si>
  <si>
    <t>HOLADAY 1 MEAN ERROR ZEROOUT</t>
  </si>
  <si>
    <t>HOLLADAY 1 MEAN ABSOLUTE ERROR</t>
  </si>
  <si>
    <t xml:space="preserve">AL </t>
  </si>
  <si>
    <t>EMMETROPIA IOL PREDICTION</t>
  </si>
  <si>
    <t>IOL EMMETROPIA PREDICTED</t>
  </si>
  <si>
    <t xml:space="preserve">POSTOP CYLINDER </t>
  </si>
  <si>
    <t>AL to 2nd power</t>
  </si>
  <si>
    <t>sq root x</t>
  </si>
  <si>
    <t>R 2nd power</t>
  </si>
  <si>
    <t>CW to 2nd power</t>
  </si>
  <si>
    <t>power</t>
  </si>
  <si>
    <t>SRK/T optimized axial length ¼ 0 : 8981 _x0007_ IOLMaster</t>
  </si>
  <si>
    <t>axial length þ 2.5637</t>
  </si>
  <si>
    <t>1 a 2</t>
  </si>
  <si>
    <t>OPT AL WANG</t>
  </si>
  <si>
    <t>AL optimized WANG</t>
  </si>
  <si>
    <t>T2</t>
  </si>
  <si>
    <t>A CONSTANT= 119</t>
  </si>
  <si>
    <t>T2 A CONST. ZERO OUT</t>
  </si>
  <si>
    <t>SRK/T A CONSTANT ZERO OUT</t>
  </si>
  <si>
    <t>SURGEON FACTOR  ZERO OUT</t>
  </si>
  <si>
    <t>SURGEON FACTOR = 1,84</t>
  </si>
  <si>
    <t>A CONST ZERO OUT</t>
  </si>
  <si>
    <t>A CONSTANT = 119,0</t>
  </si>
  <si>
    <t xml:space="preserve">T2 FORMULA </t>
  </si>
  <si>
    <t xml:space="preserve">MEAN ABSOLUTE ERROR </t>
  </si>
  <si>
    <t>SRK/T FORMULA</t>
  </si>
  <si>
    <t xml:space="preserve">HOLLADAY 1 FORMULA </t>
  </si>
  <si>
    <t xml:space="preserve">LIN'S CORRELATION COEFFICIENT </t>
  </si>
  <si>
    <t xml:space="preserve">COMPARISON OF FORMULA ACCURACY </t>
  </si>
  <si>
    <t>CORNEAL HEIGHT ESTIMATION</t>
  </si>
  <si>
    <t xml:space="preserve">FORMULA ACCURACY </t>
  </si>
  <si>
    <t>HSRKT</t>
  </si>
  <si>
    <t>COMPARISON</t>
  </si>
  <si>
    <t>ALTERNATIVE METHODS</t>
  </si>
  <si>
    <t xml:space="preserve">T2 USING H2.2 </t>
  </si>
  <si>
    <t>(WANG)</t>
  </si>
  <si>
    <t>T2 USING H2.2 AND AL OPTIMIZATION</t>
  </si>
  <si>
    <t>MEAN, SD.</t>
  </si>
  <si>
    <t>CORRELATION WITH</t>
  </si>
  <si>
    <t>KERATOMETRY</t>
  </si>
  <si>
    <t xml:space="preserve">AXIAL LENGHT </t>
  </si>
  <si>
    <t>Variable Y</t>
  </si>
  <si>
    <t>ABSOLUTE_ERROR_srkt</t>
  </si>
  <si>
    <t>Variable X</t>
  </si>
  <si>
    <t>ABSOLUTE_ERROR_AFTER_ZEOING_OUT_ERROR_t2_ZEROED</t>
  </si>
  <si>
    <t>Sample size</t>
  </si>
  <si>
    <t>Concordance correlation coefficient</t>
  </si>
  <si>
    <t>0,9829( 0,9720 to 0,9896)</t>
  </si>
  <si>
    <t>0,9537 (0,9253 to 0,9715)</t>
  </si>
  <si>
    <t>95% Confidence interval</t>
  </si>
  <si>
    <t>0,9720 to 0,9896</t>
  </si>
  <si>
    <t>0,9575 (0,9311 to 0,9739)</t>
  </si>
  <si>
    <t>Pearson ρ (precision)</t>
  </si>
  <si>
    <t>ABSOLUTE_ERROR_holladay_1_AFTER_ZEROING_OUT_ZEROED</t>
  </si>
  <si>
    <t>0,9311 to 0,9739</t>
  </si>
  <si>
    <t>0,9253 to 0,9715</t>
  </si>
  <si>
    <t>ERROR_T22</t>
  </si>
  <si>
    <t>0,9414 to 0,9781</t>
  </si>
  <si>
    <t>0,8365 to 0,9361</t>
  </si>
  <si>
    <t>0,9148 to 0,9679</t>
  </si>
  <si>
    <r>
      <t>Bias correction factor C</t>
    </r>
    <r>
      <rPr>
        <b/>
        <vertAlign val="subscript"/>
        <sz val="10"/>
        <color rgb="FF000000"/>
        <rFont val="Arial"/>
        <family val="2"/>
      </rPr>
      <t>b</t>
    </r>
    <r>
      <rPr>
        <b/>
        <sz val="10"/>
        <color rgb="FF000000"/>
        <rFont val="Arial"/>
        <family val="2"/>
      </rPr>
      <t xml:space="preserve"> (accuracy)</t>
    </r>
  </si>
  <si>
    <t>Correlaciones</t>
  </si>
  <si>
    <t/>
  </si>
  <si>
    <t>,949**</t>
  </si>
  <si>
    <t>Sig. (bilateral)</t>
  </si>
  <si>
    <t>** La correlación es significativa al nivel 0,01 (bilateral).</t>
  </si>
  <si>
    <t>MEANK</t>
  </si>
  <si>
    <r>
      <t>,805</t>
    </r>
    <r>
      <rPr>
        <vertAlign val="superscript"/>
        <sz val="9"/>
        <color rgb="FF000000"/>
        <rFont val="Arial"/>
        <family val="2"/>
      </rPr>
      <t>**</t>
    </r>
  </si>
  <si>
    <r>
      <t>,875</t>
    </r>
    <r>
      <rPr>
        <vertAlign val="superscript"/>
        <sz val="9"/>
        <color rgb="FF000000"/>
        <rFont val="Arial"/>
        <family val="2"/>
      </rPr>
      <t>**</t>
    </r>
  </si>
  <si>
    <t>**. La correlación es significativa al nivel 0,01 (bilateral).</t>
  </si>
  <si>
    <r>
      <t>,265</t>
    </r>
    <r>
      <rPr>
        <vertAlign val="superscript"/>
        <sz val="9"/>
        <color rgb="FF000000"/>
        <rFont val="Arial"/>
        <family val="2"/>
      </rPr>
      <t>*</t>
    </r>
  </si>
  <si>
    <t>Pearson = 0,224043018036492, p= 0,077531715466447</t>
  </si>
  <si>
    <t>Pearson= ,805; p=  1,91593324972934E-15</t>
  </si>
  <si>
    <t>h2</t>
  </si>
  <si>
    <t>Pearson= 0,265*;  P= 0,0355448416281367</t>
  </si>
  <si>
    <r>
      <t>Pearson= 0,265</t>
    </r>
    <r>
      <rPr>
        <vertAlign val="superscript"/>
        <sz val="9"/>
        <color rgb="FF000000"/>
        <rFont val="Arial"/>
        <family val="2"/>
      </rPr>
      <t>* p= 0,0355448416281367</t>
    </r>
  </si>
  <si>
    <t>*. La correlación es significante al nivel 0,05 (bilateral).</t>
  </si>
  <si>
    <r>
      <t>Pearson= 0,808</t>
    </r>
    <r>
      <rPr>
        <vertAlign val="superscript"/>
        <sz val="9"/>
        <color rgb="FF000000"/>
        <rFont val="Arial"/>
        <family val="2"/>
      </rPr>
      <t>**;P= 1,15815767036571E-15</t>
    </r>
  </si>
  <si>
    <t>Pearson= 0,425 p=0,00051810305514283</t>
  </si>
  <si>
    <t>Pearson= 0,695; p= 2,56554782646384E-10</t>
  </si>
  <si>
    <r>
      <t>,808</t>
    </r>
    <r>
      <rPr>
        <vertAlign val="superscript"/>
        <sz val="9"/>
        <color rgb="FF000000"/>
        <rFont val="Arial"/>
        <family val="2"/>
      </rPr>
      <t>**</t>
    </r>
  </si>
  <si>
    <r>
      <t>,425</t>
    </r>
    <r>
      <rPr>
        <vertAlign val="superscript"/>
        <sz val="9"/>
        <color rgb="FF000000"/>
        <rFont val="Arial"/>
        <family val="2"/>
      </rPr>
      <t>**</t>
    </r>
  </si>
  <si>
    <r>
      <t>,695</t>
    </r>
    <r>
      <rPr>
        <vertAlign val="superscript"/>
        <sz val="9"/>
        <color rgb="FF000000"/>
        <rFont val="Arial"/>
        <family val="2"/>
      </rPr>
      <t>**</t>
    </r>
  </si>
  <si>
    <t>AL AND HSRK/T</t>
  </si>
  <si>
    <t xml:space="preserve">K AND HSRKT </t>
  </si>
  <si>
    <t>K AND H2</t>
  </si>
  <si>
    <t xml:space="preserve">H2 AND AL </t>
  </si>
  <si>
    <t>H2.2 AND AL</t>
  </si>
  <si>
    <t xml:space="preserve">H2.2 AND K </t>
  </si>
  <si>
    <t>PEARSON CORRELATION</t>
  </si>
  <si>
    <t>CORRELATIONS</t>
  </si>
  <si>
    <t>S1</t>
  </si>
  <si>
    <t>S2</t>
  </si>
  <si>
    <t>S3</t>
  </si>
  <si>
    <t>S4</t>
  </si>
  <si>
    <t>S5</t>
  </si>
  <si>
    <t>S7</t>
  </si>
  <si>
    <t>S6</t>
  </si>
  <si>
    <t>S10</t>
  </si>
  <si>
    <t xml:space="preserve">S10 </t>
  </si>
  <si>
    <t xml:space="preserve">T2 WITH H2.2  </t>
  </si>
  <si>
    <t xml:space="preserve">T2 WITH H2.2  + AL OPTIMIZATION (WANG) </t>
  </si>
  <si>
    <t>S11</t>
  </si>
  <si>
    <t>S9</t>
  </si>
  <si>
    <t>S8</t>
  </si>
  <si>
    <t>CORNEAL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</si>
</sst>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#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80"/>
      <name val="Arial"/>
      <family val="2"/>
    </font>
    <font>
      <sz val="11"/>
      <color theme="1"/>
      <name val="Calibri"/>
      <family val="2"/>
    </font>
    <font>
      <sz val="2.2000000000000002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b/>
      <sz val="9"/>
      <color rgb="FFFF0000"/>
      <name val="Arial Bold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 Bold"/>
    </font>
    <font>
      <vertAlign val="superscript"/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dotted">
        <color rgb="FFA0A0A0"/>
      </bottom>
      <diagonal/>
    </border>
    <border>
      <left/>
      <right style="medium">
        <color rgb="FFA0A0A0"/>
      </right>
      <top style="medium">
        <color rgb="FFA0A0A0"/>
      </top>
      <bottom style="dotted">
        <color rgb="FFA0A0A0"/>
      </bottom>
      <diagonal/>
    </border>
    <border>
      <left style="medium">
        <color rgb="FFA0A0A0"/>
      </left>
      <right style="medium">
        <color rgb="FFA0A0A0"/>
      </right>
      <top/>
      <bottom style="medium">
        <color rgb="FFA0A0A0"/>
      </bottom>
      <diagonal/>
    </border>
    <border>
      <left/>
      <right style="medium">
        <color rgb="FFA0A0A0"/>
      </right>
      <top/>
      <bottom style="medium">
        <color rgb="FFA0A0A0"/>
      </bottom>
      <diagonal/>
    </border>
    <border>
      <left style="medium">
        <color rgb="FFA0A0A0"/>
      </left>
      <right style="medium">
        <color rgb="FFA0A0A0"/>
      </right>
      <top/>
      <bottom style="dotted">
        <color rgb="FFA0A0A0"/>
      </bottom>
      <diagonal/>
    </border>
    <border>
      <left/>
      <right style="medium">
        <color rgb="FFA0A0A0"/>
      </right>
      <top/>
      <bottom style="dotted">
        <color rgb="FFA0A0A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3" fillId="0" borderId="2" xfId="0" applyFont="1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6" xfId="0" applyFont="1" applyFill="1" applyBorder="1"/>
    <xf numFmtId="0" fontId="0" fillId="0" borderId="0" xfId="0" applyFont="1"/>
    <xf numFmtId="0" fontId="1" fillId="0" borderId="0" xfId="0" applyFont="1" applyFill="1" applyBorder="1"/>
    <xf numFmtId="0" fontId="0" fillId="0" borderId="0" xfId="0"/>
    <xf numFmtId="0" fontId="1" fillId="0" borderId="1" xfId="0" applyFont="1" applyBorder="1"/>
    <xf numFmtId="0" fontId="1" fillId="0" borderId="5" xfId="0" applyFont="1" applyFill="1" applyBorder="1"/>
    <xf numFmtId="0" fontId="0" fillId="2" borderId="0" xfId="0" applyFill="1"/>
    <xf numFmtId="0" fontId="0" fillId="3" borderId="0" xfId="0" applyFill="1"/>
    <xf numFmtId="0" fontId="0" fillId="3" borderId="0" xfId="0" applyFont="1" applyFill="1"/>
    <xf numFmtId="0" fontId="1" fillId="3" borderId="0" xfId="0" applyFont="1" applyFill="1"/>
    <xf numFmtId="16" fontId="0" fillId="0" borderId="0" xfId="0" applyNumberFormat="1"/>
    <xf numFmtId="0" fontId="5" fillId="0" borderId="17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5" fillId="0" borderId="19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right" vertical="top" wrapText="1"/>
    </xf>
    <xf numFmtId="0" fontId="5" fillId="0" borderId="2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right" vertical="top" wrapText="1"/>
    </xf>
    <xf numFmtId="0" fontId="7" fillId="0" borderId="0" xfId="0" applyFont="1" applyFill="1" applyBorder="1" applyAlignment="1"/>
    <xf numFmtId="0" fontId="5" fillId="0" borderId="19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right" wrapText="1"/>
    </xf>
    <xf numFmtId="0" fontId="2" fillId="0" borderId="0" xfId="1" applyFont="1" applyFill="1" applyBorder="1"/>
    <xf numFmtId="0" fontId="11" fillId="0" borderId="25" xfId="1" applyFont="1" applyFill="1" applyBorder="1" applyAlignment="1">
      <alignment horizontal="center" wrapText="1"/>
    </xf>
    <xf numFmtId="0" fontId="11" fillId="0" borderId="26" xfId="1" applyFont="1" applyFill="1" applyBorder="1" applyAlignment="1">
      <alignment horizontal="center" wrapText="1"/>
    </xf>
    <xf numFmtId="0" fontId="11" fillId="0" borderId="28" xfId="1" applyFont="1" applyFill="1" applyBorder="1" applyAlignment="1">
      <alignment horizontal="left" vertical="top" wrapText="1"/>
    </xf>
    <xf numFmtId="164" fontId="12" fillId="0" borderId="29" xfId="1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1" fillId="0" borderId="32" xfId="1" applyFont="1" applyFill="1" applyBorder="1" applyAlignment="1">
      <alignment horizontal="left" vertical="top" wrapText="1"/>
    </xf>
    <xf numFmtId="0" fontId="12" fillId="0" borderId="33" xfId="1" applyFont="1" applyFill="1" applyBorder="1" applyAlignment="1">
      <alignment horizontal="left" vertical="center" wrapText="1"/>
    </xf>
    <xf numFmtId="165" fontId="12" fillId="0" borderId="34" xfId="1" applyNumberFormat="1" applyFont="1" applyFill="1" applyBorder="1" applyAlignment="1">
      <alignment horizontal="right" vertical="center"/>
    </xf>
    <xf numFmtId="164" fontId="12" fillId="0" borderId="33" xfId="1" applyNumberFormat="1" applyFont="1" applyFill="1" applyBorder="1" applyAlignment="1">
      <alignment horizontal="right" vertical="center"/>
    </xf>
    <xf numFmtId="164" fontId="12" fillId="0" borderId="34" xfId="1" applyNumberFormat="1" applyFont="1" applyFill="1" applyBorder="1" applyAlignment="1">
      <alignment horizontal="right" vertical="center"/>
    </xf>
    <xf numFmtId="165" fontId="12" fillId="0" borderId="33" xfId="1" applyNumberFormat="1" applyFont="1" applyFill="1" applyBorder="1" applyAlignment="1">
      <alignment horizontal="right" vertical="center"/>
    </xf>
    <xf numFmtId="0" fontId="12" fillId="0" borderId="34" xfId="1" applyFont="1" applyFill="1" applyBorder="1" applyAlignment="1">
      <alignment horizontal="left" vertical="center" wrapText="1"/>
    </xf>
    <xf numFmtId="0" fontId="11" fillId="0" borderId="36" xfId="1" applyFont="1" applyFill="1" applyBorder="1" applyAlignment="1">
      <alignment horizontal="left" vertical="top" wrapText="1"/>
    </xf>
    <xf numFmtId="164" fontId="12" fillId="0" borderId="37" xfId="1" applyNumberFormat="1" applyFont="1" applyFill="1" applyBorder="1" applyAlignment="1">
      <alignment horizontal="right" vertical="center"/>
    </xf>
    <xf numFmtId="164" fontId="12" fillId="0" borderId="38" xfId="1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12" fillId="0" borderId="30" xfId="1" applyFont="1" applyFill="1" applyBorder="1" applyAlignment="1">
      <alignment horizontal="right" vertical="center"/>
    </xf>
    <xf numFmtId="0" fontId="12" fillId="0" borderId="25" xfId="2" applyFont="1" applyFill="1" applyBorder="1" applyAlignment="1">
      <alignment horizontal="center" wrapText="1"/>
    </xf>
    <xf numFmtId="0" fontId="12" fillId="0" borderId="26" xfId="2" applyFont="1" applyFill="1" applyBorder="1" applyAlignment="1">
      <alignment horizontal="center" wrapText="1"/>
    </xf>
    <xf numFmtId="164" fontId="12" fillId="0" borderId="29" xfId="2" applyNumberFormat="1" applyFont="1" applyFill="1" applyBorder="1" applyAlignment="1">
      <alignment horizontal="right" vertical="center"/>
    </xf>
    <xf numFmtId="0" fontId="12" fillId="0" borderId="30" xfId="2" applyFont="1" applyFill="1" applyBorder="1" applyAlignment="1">
      <alignment horizontal="right" vertical="center"/>
    </xf>
    <xf numFmtId="0" fontId="12" fillId="0" borderId="32" xfId="2" applyFont="1" applyFill="1" applyBorder="1" applyAlignment="1">
      <alignment horizontal="left" vertical="top" wrapText="1"/>
    </xf>
    <xf numFmtId="0" fontId="12" fillId="0" borderId="33" xfId="2" applyFont="1" applyFill="1" applyBorder="1" applyAlignment="1">
      <alignment horizontal="left" vertical="center" wrapText="1"/>
    </xf>
    <xf numFmtId="165" fontId="12" fillId="0" borderId="34" xfId="2" applyNumberFormat="1" applyFont="1" applyFill="1" applyBorder="1" applyAlignment="1">
      <alignment horizontal="right" vertical="center"/>
    </xf>
    <xf numFmtId="0" fontId="12" fillId="0" borderId="33" xfId="1" applyFont="1" applyFill="1" applyBorder="1" applyAlignment="1">
      <alignment horizontal="right" vertical="center"/>
    </xf>
    <xf numFmtId="164" fontId="12" fillId="0" borderId="33" xfId="2" applyNumberFormat="1" applyFont="1" applyFill="1" applyBorder="1" applyAlignment="1">
      <alignment horizontal="right" vertical="center"/>
    </xf>
    <xf numFmtId="164" fontId="12" fillId="0" borderId="34" xfId="2" applyNumberFormat="1" applyFont="1" applyFill="1" applyBorder="1" applyAlignment="1">
      <alignment horizontal="right" vertical="center"/>
    </xf>
    <xf numFmtId="0" fontId="12" fillId="0" borderId="33" xfId="2" applyFont="1" applyFill="1" applyBorder="1" applyAlignment="1">
      <alignment horizontal="right" vertical="center"/>
    </xf>
    <xf numFmtId="165" fontId="12" fillId="0" borderId="33" xfId="2" applyNumberFormat="1" applyFont="1" applyFill="1" applyBorder="1" applyAlignment="1">
      <alignment horizontal="right" vertical="center"/>
    </xf>
    <xf numFmtId="0" fontId="12" fillId="0" borderId="34" xfId="2" applyFont="1" applyFill="1" applyBorder="1" applyAlignment="1">
      <alignment horizontal="left" vertical="center" wrapText="1"/>
    </xf>
    <xf numFmtId="0" fontId="12" fillId="0" borderId="36" xfId="2" applyFont="1" applyFill="1" applyBorder="1" applyAlignment="1">
      <alignment horizontal="left" vertical="top" wrapText="1"/>
    </xf>
    <xf numFmtId="164" fontId="12" fillId="0" borderId="37" xfId="2" applyNumberFormat="1" applyFont="1" applyFill="1" applyBorder="1" applyAlignment="1">
      <alignment horizontal="right" vertical="center"/>
    </xf>
    <xf numFmtId="164" fontId="12" fillId="0" borderId="38" xfId="2" applyNumberFormat="1" applyFont="1" applyFill="1" applyBorder="1" applyAlignment="1">
      <alignment horizontal="right" vertical="center"/>
    </xf>
    <xf numFmtId="0" fontId="11" fillId="0" borderId="31" xfId="1" applyFont="1" applyFill="1" applyBorder="1" applyAlignment="1">
      <alignment horizontal="left" vertical="top" wrapText="1"/>
    </xf>
    <xf numFmtId="0" fontId="11" fillId="0" borderId="35" xfId="1" applyFont="1" applyFill="1" applyBorder="1" applyAlignment="1">
      <alignment horizontal="left" vertical="top" wrapText="1"/>
    </xf>
    <xf numFmtId="0" fontId="12" fillId="0" borderId="31" xfId="2" applyFont="1" applyFill="1" applyBorder="1" applyAlignment="1">
      <alignment horizontal="left" vertical="top" wrapText="1"/>
    </xf>
    <xf numFmtId="0" fontId="12" fillId="0" borderId="35" xfId="2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left" wrapText="1"/>
    </xf>
    <xf numFmtId="0" fontId="11" fillId="0" borderId="24" xfId="1" applyFont="1" applyFill="1" applyBorder="1" applyAlignment="1">
      <alignment horizontal="left" wrapText="1"/>
    </xf>
    <xf numFmtId="0" fontId="11" fillId="0" borderId="27" xfId="1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left" wrapText="1"/>
    </xf>
    <xf numFmtId="0" fontId="12" fillId="0" borderId="24" xfId="2" applyFont="1" applyFill="1" applyBorder="1" applyAlignment="1">
      <alignment horizontal="left" wrapText="1"/>
    </xf>
    <xf numFmtId="0" fontId="12" fillId="0" borderId="27" xfId="2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1" fillId="3" borderId="7" xfId="0" applyFont="1" applyFill="1" applyBorder="1"/>
    <xf numFmtId="0" fontId="1" fillId="2" borderId="7" xfId="0" applyFont="1" applyFill="1" applyBorder="1"/>
    <xf numFmtId="0" fontId="1" fillId="4" borderId="7" xfId="0" applyFont="1" applyFill="1" applyBorder="1"/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0" fontId="0" fillId="8" borderId="7" xfId="0" applyFill="1" applyBorder="1"/>
    <xf numFmtId="0" fontId="1" fillId="9" borderId="7" xfId="0" applyFont="1" applyFill="1" applyBorder="1"/>
    <xf numFmtId="0" fontId="1" fillId="11" borderId="8" xfId="0" applyFont="1" applyFill="1" applyBorder="1"/>
    <xf numFmtId="0" fontId="0" fillId="11" borderId="9" xfId="0" applyFill="1" applyBorder="1"/>
    <xf numFmtId="0" fontId="15" fillId="0" borderId="0" xfId="0" applyFont="1"/>
    <xf numFmtId="0" fontId="1" fillId="12" borderId="10" xfId="0" applyFont="1" applyFill="1" applyBorder="1"/>
    <xf numFmtId="0" fontId="0" fillId="12" borderId="11" xfId="0" applyFill="1" applyBorder="1"/>
    <xf numFmtId="0" fontId="1" fillId="12" borderId="12" xfId="0" applyFont="1" applyFill="1" applyBorder="1"/>
    <xf numFmtId="0" fontId="0" fillId="12" borderId="13" xfId="0" applyFill="1" applyBorder="1"/>
    <xf numFmtId="0" fontId="0" fillId="3" borderId="8" xfId="0" applyFill="1" applyBorder="1"/>
    <xf numFmtId="0" fontId="0" fillId="3" borderId="9" xfId="0" applyFill="1" applyBorder="1"/>
    <xf numFmtId="0" fontId="0" fillId="13" borderId="14" xfId="0" applyFill="1" applyBorder="1"/>
    <xf numFmtId="0" fontId="0" fillId="13" borderId="15" xfId="0" applyFill="1" applyBorder="1"/>
    <xf numFmtId="0" fontId="0" fillId="13" borderId="16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1" fillId="6" borderId="10" xfId="0" applyFont="1" applyFill="1" applyBorder="1"/>
    <xf numFmtId="0" fontId="0" fillId="6" borderId="11" xfId="0" applyFill="1" applyBorder="1"/>
    <xf numFmtId="0" fontId="1" fillId="6" borderId="12" xfId="0" applyFont="1" applyFill="1" applyBorder="1"/>
    <xf numFmtId="0" fontId="0" fillId="6" borderId="13" xfId="0" applyFill="1" applyBorder="1"/>
    <xf numFmtId="0" fontId="0" fillId="5" borderId="14" xfId="0" applyFill="1" applyBorder="1"/>
    <xf numFmtId="0" fontId="0" fillId="5" borderId="16" xfId="0" applyFill="1" applyBorder="1"/>
  </cellXfs>
  <cellStyles count="3">
    <cellStyle name="Normal" xfId="0" builtinId="0"/>
    <cellStyle name="Normal_Hoja4" xfId="1"/>
    <cellStyle name="Normal_Hoja4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Graph</a:t>
            </a:r>
            <a:r>
              <a:rPr lang="en-US" baseline="0"/>
              <a:t> N 1, Mean and Median Absolute Errors using Different Methods in the Present Sample</a:t>
            </a:r>
            <a:endParaRPr lang="en-US"/>
          </a:p>
        </c:rich>
      </c:tx>
      <c:layout>
        <c:manualLayout>
          <c:xMode val="edge"/>
          <c:yMode val="edge"/>
          <c:x val="0.10738853351871647"/>
          <c:y val="1.576354516752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25198487241585E-2"/>
          <c:y val="0.13210106539324842"/>
          <c:w val="0.91403773898843643"/>
          <c:h val="0.72654668447789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[1]errorsummary!$D$29</c:f>
              <c:strCache>
                <c:ptCount val="1"/>
                <c:pt idx="0">
                  <c:v>MAE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[1]errorsummary!$E$28:$G$28</c:f>
              <c:strCache>
                <c:ptCount val="3"/>
                <c:pt idx="0">
                  <c:v>T2 REGULAR</c:v>
                </c:pt>
                <c:pt idx="1">
                  <c:v>SRK/T</c:v>
                </c:pt>
                <c:pt idx="2">
                  <c:v>HOLLADAY 1</c:v>
                </c:pt>
              </c:strCache>
            </c:strRef>
          </c:cat>
          <c:val>
            <c:numRef>
              <c:f>[1]errorsummary!$E$29:$G$29</c:f>
              <c:numCache>
                <c:formatCode>General</c:formatCode>
                <c:ptCount val="3"/>
                <c:pt idx="0">
                  <c:v>0.435</c:v>
                </c:pt>
                <c:pt idx="1">
                  <c:v>0.41799999999999998</c:v>
                </c:pt>
                <c:pt idx="2">
                  <c:v>0.45500000000000002</c:v>
                </c:pt>
              </c:numCache>
            </c:numRef>
          </c:val>
        </c:ser>
        <c:ser>
          <c:idx val="1"/>
          <c:order val="1"/>
          <c:tx>
            <c:strRef>
              <c:f>[1]errorsummary!$D$30</c:f>
              <c:strCache>
                <c:ptCount val="1"/>
                <c:pt idx="0">
                  <c:v>MedAE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[1]errorsummary!$E$28:$G$28</c:f>
              <c:strCache>
                <c:ptCount val="3"/>
                <c:pt idx="0">
                  <c:v>T2 REGULAR</c:v>
                </c:pt>
                <c:pt idx="1">
                  <c:v>SRK/T</c:v>
                </c:pt>
                <c:pt idx="2">
                  <c:v>HOLLADAY 1</c:v>
                </c:pt>
              </c:strCache>
            </c:strRef>
          </c:cat>
          <c:val>
            <c:numRef>
              <c:f>[1]errorsummary!$E$30:$G$30</c:f>
              <c:numCache>
                <c:formatCode>General</c:formatCode>
                <c:ptCount val="3"/>
                <c:pt idx="0">
                  <c:v>0.38100000000000001</c:v>
                </c:pt>
                <c:pt idx="1">
                  <c:v>0.35199999999999998</c:v>
                </c:pt>
                <c:pt idx="2">
                  <c:v>0.38900000000000001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96951296"/>
        <c:axId val="94971008"/>
      </c:barChart>
      <c:catAx>
        <c:axId val="96951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71008"/>
        <c:crosses val="autoZero"/>
        <c:auto val="1"/>
        <c:lblAlgn val="ctr"/>
        <c:lblOffset val="100"/>
        <c:noMultiLvlLbl val="0"/>
      </c:catAx>
      <c:valAx>
        <c:axId val="9497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Prediction</a:t>
                </a:r>
                <a:r>
                  <a:rPr lang="en-US" sz="1400" baseline="0"/>
                  <a:t> Error 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6951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aseline="0"/>
            </a:pPr>
            <a:endParaRPr lang="es-EC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66675</xdr:rowOff>
    </xdr:from>
    <xdr:to>
      <xdr:col>4</xdr:col>
      <xdr:colOff>9525</xdr:colOff>
      <xdr:row>4</xdr:row>
      <xdr:rowOff>85725</xdr:rowOff>
    </xdr:to>
    <xdr:cxnSp macro="">
      <xdr:nvCxnSpPr>
        <xdr:cNvPr id="3" name="2 Conector recto de flecha"/>
        <xdr:cNvCxnSpPr/>
      </xdr:nvCxnSpPr>
      <xdr:spPr>
        <a:xfrm flipV="1">
          <a:off x="3009900" y="838200"/>
          <a:ext cx="15144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47625</xdr:rowOff>
    </xdr:from>
    <xdr:to>
      <xdr:col>4</xdr:col>
      <xdr:colOff>0</xdr:colOff>
      <xdr:row>8</xdr:row>
      <xdr:rowOff>76200</xdr:rowOff>
    </xdr:to>
    <xdr:cxnSp macro="">
      <xdr:nvCxnSpPr>
        <xdr:cNvPr id="4" name="3 Conector recto de flecha"/>
        <xdr:cNvCxnSpPr/>
      </xdr:nvCxnSpPr>
      <xdr:spPr>
        <a:xfrm flipV="1">
          <a:off x="2990850" y="1619250"/>
          <a:ext cx="16764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95250</xdr:rowOff>
    </xdr:from>
    <xdr:to>
      <xdr:col>4</xdr:col>
      <xdr:colOff>0</xdr:colOff>
      <xdr:row>12</xdr:row>
      <xdr:rowOff>123825</xdr:rowOff>
    </xdr:to>
    <xdr:cxnSp macro="">
      <xdr:nvCxnSpPr>
        <xdr:cNvPr id="5" name="4 Conector recto de flecha"/>
        <xdr:cNvCxnSpPr/>
      </xdr:nvCxnSpPr>
      <xdr:spPr>
        <a:xfrm flipV="1">
          <a:off x="2990850" y="2457450"/>
          <a:ext cx="16764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5</xdr:row>
      <xdr:rowOff>104775</xdr:rowOff>
    </xdr:from>
    <xdr:to>
      <xdr:col>7</xdr:col>
      <xdr:colOff>752475</xdr:colOff>
      <xdr:row>5</xdr:row>
      <xdr:rowOff>123825</xdr:rowOff>
    </xdr:to>
    <xdr:cxnSp macro="">
      <xdr:nvCxnSpPr>
        <xdr:cNvPr id="6" name="5 Conector recto de flecha"/>
        <xdr:cNvCxnSpPr/>
      </xdr:nvCxnSpPr>
      <xdr:spPr>
        <a:xfrm flipV="1">
          <a:off x="6610350" y="1076325"/>
          <a:ext cx="9429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85725</xdr:rowOff>
    </xdr:from>
    <xdr:to>
      <xdr:col>6</xdr:col>
      <xdr:colOff>571500</xdr:colOff>
      <xdr:row>4</xdr:row>
      <xdr:rowOff>85725</xdr:rowOff>
    </xdr:to>
    <xdr:cxnSp macro="">
      <xdr:nvCxnSpPr>
        <xdr:cNvPr id="9" name="8 Conector recto"/>
        <xdr:cNvCxnSpPr/>
      </xdr:nvCxnSpPr>
      <xdr:spPr>
        <a:xfrm>
          <a:off x="6038850" y="85725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</xdr:row>
      <xdr:rowOff>76200</xdr:rowOff>
    </xdr:from>
    <xdr:to>
      <xdr:col>6</xdr:col>
      <xdr:colOff>571500</xdr:colOff>
      <xdr:row>9</xdr:row>
      <xdr:rowOff>76200</xdr:rowOff>
    </xdr:to>
    <xdr:cxnSp macro="">
      <xdr:nvCxnSpPr>
        <xdr:cNvPr id="10" name="9 Conector recto"/>
        <xdr:cNvCxnSpPr/>
      </xdr:nvCxnSpPr>
      <xdr:spPr>
        <a:xfrm>
          <a:off x="6038850" y="184785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104775</xdr:rowOff>
    </xdr:from>
    <xdr:to>
      <xdr:col>6</xdr:col>
      <xdr:colOff>571500</xdr:colOff>
      <xdr:row>13</xdr:row>
      <xdr:rowOff>104775</xdr:rowOff>
    </xdr:to>
    <xdr:cxnSp macro="">
      <xdr:nvCxnSpPr>
        <xdr:cNvPr id="11" name="10 Conector recto"/>
        <xdr:cNvCxnSpPr/>
      </xdr:nvCxnSpPr>
      <xdr:spPr>
        <a:xfrm>
          <a:off x="6038850" y="2667000"/>
          <a:ext cx="571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4</xdr:row>
      <xdr:rowOff>76200</xdr:rowOff>
    </xdr:from>
    <xdr:to>
      <xdr:col>6</xdr:col>
      <xdr:colOff>571500</xdr:colOff>
      <xdr:row>13</xdr:row>
      <xdr:rowOff>114300</xdr:rowOff>
    </xdr:to>
    <xdr:cxnSp macro="">
      <xdr:nvCxnSpPr>
        <xdr:cNvPr id="13" name="12 Conector recto"/>
        <xdr:cNvCxnSpPr/>
      </xdr:nvCxnSpPr>
      <xdr:spPr>
        <a:xfrm>
          <a:off x="6610350" y="847725"/>
          <a:ext cx="0" cy="1828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8</xdr:row>
      <xdr:rowOff>76200</xdr:rowOff>
    </xdr:from>
    <xdr:to>
      <xdr:col>7</xdr:col>
      <xdr:colOff>752475</xdr:colOff>
      <xdr:row>8</xdr:row>
      <xdr:rowOff>95250</xdr:rowOff>
    </xdr:to>
    <xdr:cxnSp macro="">
      <xdr:nvCxnSpPr>
        <xdr:cNvPr id="14" name="13 Conector recto de flecha"/>
        <xdr:cNvCxnSpPr/>
      </xdr:nvCxnSpPr>
      <xdr:spPr>
        <a:xfrm flipV="1">
          <a:off x="6762750" y="1647825"/>
          <a:ext cx="12096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19050</xdr:colOff>
      <xdr:row>20</xdr:row>
      <xdr:rowOff>9527</xdr:rowOff>
    </xdr:to>
    <xdr:cxnSp macro="">
      <xdr:nvCxnSpPr>
        <xdr:cNvPr id="17" name="16 Conector recto de flecha"/>
        <xdr:cNvCxnSpPr/>
      </xdr:nvCxnSpPr>
      <xdr:spPr>
        <a:xfrm flipV="1">
          <a:off x="2990850" y="3914775"/>
          <a:ext cx="781050" cy="95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25</xdr:row>
      <xdr:rowOff>57150</xdr:rowOff>
    </xdr:from>
    <xdr:to>
      <xdr:col>2</xdr:col>
      <xdr:colOff>400050</xdr:colOff>
      <xdr:row>25</xdr:row>
      <xdr:rowOff>57151</xdr:rowOff>
    </xdr:to>
    <xdr:cxnSp macro="">
      <xdr:nvCxnSpPr>
        <xdr:cNvPr id="22" name="21 Conector recto"/>
        <xdr:cNvCxnSpPr/>
      </xdr:nvCxnSpPr>
      <xdr:spPr>
        <a:xfrm flipV="1">
          <a:off x="3000375" y="4972050"/>
          <a:ext cx="3905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95250</xdr:rowOff>
    </xdr:from>
    <xdr:to>
      <xdr:col>2</xdr:col>
      <xdr:colOff>390525</xdr:colOff>
      <xdr:row>22</xdr:row>
      <xdr:rowOff>95251</xdr:rowOff>
    </xdr:to>
    <xdr:cxnSp macro="">
      <xdr:nvCxnSpPr>
        <xdr:cNvPr id="26" name="25 Conector recto"/>
        <xdr:cNvCxnSpPr/>
      </xdr:nvCxnSpPr>
      <xdr:spPr>
        <a:xfrm flipV="1">
          <a:off x="2990850" y="4410075"/>
          <a:ext cx="3905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20</xdr:row>
      <xdr:rowOff>0</xdr:rowOff>
    </xdr:from>
    <xdr:to>
      <xdr:col>2</xdr:col>
      <xdr:colOff>390526</xdr:colOff>
      <xdr:row>25</xdr:row>
      <xdr:rowOff>57150</xdr:rowOff>
    </xdr:to>
    <xdr:cxnSp macro="">
      <xdr:nvCxnSpPr>
        <xdr:cNvPr id="27" name="26 Conector recto"/>
        <xdr:cNvCxnSpPr/>
      </xdr:nvCxnSpPr>
      <xdr:spPr>
        <a:xfrm>
          <a:off x="3381375" y="3914775"/>
          <a:ext cx="1" cy="1057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2209800</xdr:colOff>
      <xdr:row>30</xdr:row>
      <xdr:rowOff>0</xdr:rowOff>
    </xdr:from>
    <xdr:to>
      <xdr:col>4</xdr:col>
      <xdr:colOff>733425</xdr:colOff>
      <xdr:row>30</xdr:row>
      <xdr:rowOff>19050</xdr:rowOff>
    </xdr:to>
    <xdr:cxnSp macro="">
      <xdr:nvCxnSpPr>
        <xdr:cNvPr id="29" name="28 Conector recto de flecha"/>
        <xdr:cNvCxnSpPr/>
      </xdr:nvCxnSpPr>
      <xdr:spPr>
        <a:xfrm flipV="1">
          <a:off x="2971800" y="5895975"/>
          <a:ext cx="24288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104775</xdr:rowOff>
    </xdr:from>
    <xdr:to>
      <xdr:col>4</xdr:col>
      <xdr:colOff>752475</xdr:colOff>
      <xdr:row>34</xdr:row>
      <xdr:rowOff>123825</xdr:rowOff>
    </xdr:to>
    <xdr:cxnSp macro="">
      <xdr:nvCxnSpPr>
        <xdr:cNvPr id="31" name="30 Conector recto de flecha"/>
        <xdr:cNvCxnSpPr/>
      </xdr:nvCxnSpPr>
      <xdr:spPr>
        <a:xfrm flipV="1">
          <a:off x="2990850" y="6772275"/>
          <a:ext cx="24288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29</xdr:row>
      <xdr:rowOff>114300</xdr:rowOff>
    </xdr:from>
    <xdr:to>
      <xdr:col>8</xdr:col>
      <xdr:colOff>742950</xdr:colOff>
      <xdr:row>29</xdr:row>
      <xdr:rowOff>114301</xdr:rowOff>
    </xdr:to>
    <xdr:cxnSp macro="">
      <xdr:nvCxnSpPr>
        <xdr:cNvPr id="32" name="31 Conector recto de flecha"/>
        <xdr:cNvCxnSpPr/>
      </xdr:nvCxnSpPr>
      <xdr:spPr>
        <a:xfrm>
          <a:off x="7239000" y="5800725"/>
          <a:ext cx="148590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29</xdr:row>
      <xdr:rowOff>114300</xdr:rowOff>
    </xdr:from>
    <xdr:to>
      <xdr:col>7</xdr:col>
      <xdr:colOff>361950</xdr:colOff>
      <xdr:row>34</xdr:row>
      <xdr:rowOff>0</xdr:rowOff>
    </xdr:to>
    <xdr:cxnSp macro="">
      <xdr:nvCxnSpPr>
        <xdr:cNvPr id="36" name="35 Conector recto"/>
        <xdr:cNvCxnSpPr/>
      </xdr:nvCxnSpPr>
      <xdr:spPr>
        <a:xfrm flipH="1">
          <a:off x="7305675" y="5800725"/>
          <a:ext cx="9525" cy="866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34</xdr:row>
      <xdr:rowOff>9525</xdr:rowOff>
    </xdr:from>
    <xdr:to>
      <xdr:col>7</xdr:col>
      <xdr:colOff>352425</xdr:colOff>
      <xdr:row>34</xdr:row>
      <xdr:rowOff>9525</xdr:rowOff>
    </xdr:to>
    <xdr:cxnSp macro="">
      <xdr:nvCxnSpPr>
        <xdr:cNvPr id="38" name="37 Conector recto"/>
        <xdr:cNvCxnSpPr/>
      </xdr:nvCxnSpPr>
      <xdr:spPr>
        <a:xfrm>
          <a:off x="6953250" y="6677025"/>
          <a:ext cx="352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24</xdr:row>
      <xdr:rowOff>66675</xdr:rowOff>
    </xdr:from>
    <xdr:to>
      <xdr:col>3</xdr:col>
      <xdr:colOff>9525</xdr:colOff>
      <xdr:row>24</xdr:row>
      <xdr:rowOff>66678</xdr:rowOff>
    </xdr:to>
    <xdr:cxnSp macro="">
      <xdr:nvCxnSpPr>
        <xdr:cNvPr id="40" name="39 Conector recto de flecha"/>
        <xdr:cNvCxnSpPr/>
      </xdr:nvCxnSpPr>
      <xdr:spPr>
        <a:xfrm flipV="1">
          <a:off x="3400425" y="4781550"/>
          <a:ext cx="361950" cy="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24</xdr:row>
      <xdr:rowOff>85725</xdr:rowOff>
    </xdr:from>
    <xdr:to>
      <xdr:col>6</xdr:col>
      <xdr:colOff>0</xdr:colOff>
      <xdr:row>24</xdr:row>
      <xdr:rowOff>85729</xdr:rowOff>
    </xdr:to>
    <xdr:cxnSp macro="">
      <xdr:nvCxnSpPr>
        <xdr:cNvPr id="42" name="41 Conector recto de flecha"/>
        <xdr:cNvCxnSpPr/>
      </xdr:nvCxnSpPr>
      <xdr:spPr>
        <a:xfrm flipV="1">
          <a:off x="5419725" y="4800600"/>
          <a:ext cx="771525" cy="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723899</xdr:colOff>
      <xdr:row>4</xdr:row>
      <xdr:rowOff>38100</xdr:rowOff>
    </xdr:from>
    <xdr:to>
      <xdr:col>26</xdr:col>
      <xdr:colOff>142875</xdr:colOff>
      <xdr:row>42</xdr:row>
      <xdr:rowOff>28575</xdr:rowOff>
    </xdr:to>
    <xdr:sp macro="" textlink="">
      <xdr:nvSpPr>
        <xdr:cNvPr id="12" name="11 CuadroTexto"/>
        <xdr:cNvSpPr txBox="1"/>
      </xdr:nvSpPr>
      <xdr:spPr>
        <a:xfrm>
          <a:off x="12182474" y="809625"/>
          <a:ext cx="10086976" cy="742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DESCRIPTION OF THE DATABASE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C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OVERALL DATA ARE PRESENTED IN S1 ,S2 AND S3.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S1 PRESENTS THE CALCULATIONS OF THE OVERALL SAMPLE WITH T2 FORMULA (Sheard RM, Smith GT, Cooke DL. Improving the prediction accuracy of the SRK/T formula: The T2 formula. J Cataract Refract Surg. 2010;36(11):1829-1834.)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S2 PRESENTS CALCULATIONS WITH SRK/T FORMULA.( Retzlaff JA, Sanders DR, Kraff MC. Development of the SRK/T intraocular lens implant power calculation formula. J Cataract Refract Surg. 1990;16(3):333-340.)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S3 PRESENTS CALCULATIONS WITH HOLLADAY 1 FORMULA. 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MEAN ERROR, MEAN ABSOLUTE ERROR AND MEDIAN ABSOLUTE ERRORS ARE OBTAINED ACCORDING TO DESCRIBED PROTOCOLS, WHICH INCLUDE ZEROING OUT THE MEAN ERROR, USING ITERATIONS OF THE A CONSTANT. (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Hoffer KJ, Aramberri J, Haigis W, et al.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Protocols for Studies of Intraocular Lens Formula Accuracy. Am J Ophthalmol. 2015;160(3):403-405.e1. ) THESE CALCULATIONS ARE NOT AVAILABLE FOR TEST FOT THE T2, SRK/T AND HOLLADAY 1 FORMULAS DUE TO RESTRICTIONS BY THE PROGRAM PROVIDED. 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S10 PRESENTS A COMPARISON OF MEAN AND MEDIAN ABSOLUTE ERRORS WITH THE FORMULAS USED.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S11 PRESENTS LIN’S COEFFICIENT FOR THE ABSOLUTE ERROR CALCULATED WITH T2, SRK/T AND HOLLADAY 1  FORMULAS . (Nickerson CAE. A Note On “A Concordance Correlation Coefficient to Evaluate Reproducibility.” Biometrics. 1997;53(4):1503-1507.)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S6 PRESENTS THE CALCULATION OF CORNEAL HEIGHT  ACCORDING TO THE METHOD USED IN THE ORIGINAL T2 FORMULA ARTICLE ( Sheard RM, Smith GT, Cooke DL. Improving the prediction accuracy of the SRK/T formula: The T2 formula. J Cataract Refract Surg. 2010;36(11):1829-1834.)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S7 PRESENTS CALCULATIONS OF THE CORNEAL HEIGHT ACCORDING TO THE STEPS 2 TO 4 OF THE SRK/T FORMULA (Retzlaff JA, Sanders DR, Kraff MC. Development of the SRK/T intraocular lens implant power calculation formula. J Cataract Refract Surg. 1990;16(3):333-340)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S4 PRESENTS CALCULATIONS OF THE CORNEAL HEIGHT ACCORDING TO THE SECOND FORMULA DESCRIBED FOR H IN THE T2 FORMULA ARTICLE (H2.2). (Sheard RM, Smith GT, Cooke DL. Improving the prediction accuracy of the SRK/T formula: The T2 formula. J Cataract Refract Surg. 2010;36(11):1829-1834.)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S4 ALSO PRESENTS THE CALCULATIONS OF IOL AND OF THE MEAN ABSOLUTE AND MEDIAN ABSOLUTE ERRORS USING THE SECOND METHOD DESCRIBED IN THE T2 FORMULA ARTICLE (H2.2).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S8 PRESENTS A SUMMARY OF THE THREE METHODS USED IN THIS STUDY TO ESTIMATE THE CORNEAL HEIGHT. 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S9 PRESENTS THE CORRELATIONS BETWEEN THE CORNEAL HEIGHT ESTIMATED WITH H, H2.2 AND HSRK/T AND KERATOMETRY AND AL USING THE PEARSON CORRELATION COEFFICIENT.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S10 ALSO PRESENTS THE MEAN AND MEDIAN ABSOLUTE ERRORS OF 2 ALTERNATIVE IOL CALCULATION METHODS USED IN THIS PAPER: 1) T2 CALCULATED WITH H2.2,  AND,  2) T2 CALCULATED WITH H2.2 + AL OPTIMIZED ACCORDING TO WANG ET AL.( Wang L, Shirayama M, Ma XJ, Kohnen T, Koch DD. Optimizing intraocular lens power calculations in eyes with axial lengths above 25.0 mm. J Cataract Refract Surg. 2011;37(11):2018-2027.) </a:t>
          </a:r>
          <a:endParaRPr lang="es-EC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C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3</xdr:row>
      <xdr:rowOff>142875</xdr:rowOff>
    </xdr:from>
    <xdr:to>
      <xdr:col>24</xdr:col>
      <xdr:colOff>123826</xdr:colOff>
      <xdr:row>36</xdr:row>
      <xdr:rowOff>14289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</xdr:row>
      <xdr:rowOff>19049</xdr:rowOff>
    </xdr:from>
    <xdr:to>
      <xdr:col>11</xdr:col>
      <xdr:colOff>409575</xdr:colOff>
      <xdr:row>7</xdr:row>
      <xdr:rowOff>419099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504824"/>
          <a:ext cx="5715000" cy="3362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12</xdr:row>
      <xdr:rowOff>180975</xdr:rowOff>
    </xdr:from>
    <xdr:to>
      <xdr:col>11</xdr:col>
      <xdr:colOff>428625</xdr:colOff>
      <xdr:row>19</xdr:row>
      <xdr:rowOff>142875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076825"/>
          <a:ext cx="5715000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24</xdr:row>
      <xdr:rowOff>133349</xdr:rowOff>
    </xdr:from>
    <xdr:to>
      <xdr:col>11</xdr:col>
      <xdr:colOff>438150</xdr:colOff>
      <xdr:row>31</xdr:row>
      <xdr:rowOff>266699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420349"/>
          <a:ext cx="5715000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57149</xdr:colOff>
      <xdr:row>38</xdr:row>
      <xdr:rowOff>9524</xdr:rowOff>
    </xdr:from>
    <xdr:to>
      <xdr:col>10</xdr:col>
      <xdr:colOff>495300</xdr:colOff>
      <xdr:row>48</xdr:row>
      <xdr:rowOff>271462</xdr:rowOff>
    </xdr:to>
    <xdr:pic>
      <xdr:nvPicPr>
        <xdr:cNvPr id="10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49" y="13811249"/>
          <a:ext cx="5010151" cy="3757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11</xdr:col>
      <xdr:colOff>381000</xdr:colOff>
      <xdr:row>69</xdr:row>
      <xdr:rowOff>180975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7678400"/>
          <a:ext cx="5715000" cy="428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iol%20miopia/FINAL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NOZERO"/>
      <sheetName val="SRKTNOZERO"/>
      <sheetName val="HOLLADAY1NOZERO"/>
      <sheetName val="T2 ZEROOUT"/>
      <sheetName val="SRKT 119ZEROOUT"/>
      <sheetName val="HOLLADAY1ZEROOUT"/>
      <sheetName val="ALLNOFORMULAS"/>
      <sheetName val="t2.2 NEW"/>
      <sheetName val="CORNEAL HEIGTH T2 (H2)"/>
      <sheetName val="SRKT H"/>
      <sheetName val="t2 al"/>
      <sheetName val="srkt al"/>
      <sheetName val="holladay 1 al"/>
      <sheetName val="errores absolutos"/>
      <sheetName val="K grouped"/>
      <sheetName val="AL grouped"/>
      <sheetName val="results"/>
      <sheetName val="Hoja2"/>
      <sheetName val="GRAPHSRKT"/>
      <sheetName val="GRAPHT2"/>
      <sheetName val="t2 modified al"/>
      <sheetName val="groups"/>
      <sheetName val="Hoja1"/>
      <sheetName val="errorsummary"/>
      <sheetName val="T2.2OPTIMIZED AXIAL LENGTH"/>
      <sheetName val="DEMOGRAPHS"/>
      <sheetName val="H STUDY"/>
      <sheetName val="al groups2"/>
      <sheetName val="Hoja3"/>
      <sheetName val="Lin"/>
      <sheetName val="Hoja4"/>
      <sheetName val="AL OPTIM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8">
          <cell r="E28" t="str">
            <v>T2 REGULAR</v>
          </cell>
          <cell r="F28" t="str">
            <v>SRK/T</v>
          </cell>
          <cell r="G28" t="str">
            <v>HOLLADAY 1</v>
          </cell>
        </row>
        <row r="29">
          <cell r="D29" t="str">
            <v>MAE</v>
          </cell>
          <cell r="E29">
            <v>0.435</v>
          </cell>
          <cell r="F29">
            <v>0.41799999999999998</v>
          </cell>
          <cell r="G29">
            <v>0.45500000000000002</v>
          </cell>
        </row>
        <row r="30">
          <cell r="D30" t="str">
            <v>MedAE</v>
          </cell>
          <cell r="E30">
            <v>0.38100000000000001</v>
          </cell>
          <cell r="F30">
            <v>0.35199999999999998</v>
          </cell>
          <cell r="G30">
            <v>0.38900000000000001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9"/>
  <sheetViews>
    <sheetView workbookViewId="0">
      <selection activeCell="L17" sqref="L17"/>
    </sheetView>
  </sheetViews>
  <sheetFormatPr baseColWidth="10" defaultRowHeight="15" x14ac:dyDescent="0.25"/>
  <cols>
    <col min="2" max="2" width="35.140625" customWidth="1"/>
    <col min="4" max="4" width="13.7109375" customWidth="1"/>
    <col min="7" max="7" width="15.42578125" customWidth="1"/>
    <col min="11" max="11" width="13.5703125" customWidth="1"/>
    <col min="12" max="12" width="14" customWidth="1"/>
  </cols>
  <sheetData>
    <row r="3" spans="2:11" x14ac:dyDescent="0.25">
      <c r="B3" s="93" t="s">
        <v>140</v>
      </c>
    </row>
    <row r="4" spans="2:11" ht="15.75" thickBot="1" x14ac:dyDescent="0.3"/>
    <row r="5" spans="2:11" ht="15.75" thickBot="1" x14ac:dyDescent="0.3">
      <c r="B5" s="83" t="s">
        <v>133</v>
      </c>
      <c r="E5" s="94" t="s">
        <v>47</v>
      </c>
      <c r="F5" s="95"/>
    </row>
    <row r="6" spans="2:11" ht="15.75" thickBot="1" x14ac:dyDescent="0.3">
      <c r="B6" s="8" t="s">
        <v>201</v>
      </c>
      <c r="E6" s="96" t="s">
        <v>134</v>
      </c>
      <c r="F6" s="97"/>
      <c r="I6" s="100" t="s">
        <v>137</v>
      </c>
      <c r="J6" s="101"/>
      <c r="K6" s="102"/>
    </row>
    <row r="7" spans="2:11" x14ac:dyDescent="0.25">
      <c r="E7" s="8" t="s">
        <v>208</v>
      </c>
      <c r="I7" t="s">
        <v>212</v>
      </c>
    </row>
    <row r="8" spans="2:11" ht="15.75" thickBot="1" x14ac:dyDescent="0.3">
      <c r="E8" s="8"/>
      <c r="J8" s="82"/>
      <c r="K8" s="82"/>
    </row>
    <row r="9" spans="2:11" ht="15.75" thickBot="1" x14ac:dyDescent="0.3">
      <c r="B9" s="84" t="s">
        <v>135</v>
      </c>
      <c r="E9" s="94" t="s">
        <v>47</v>
      </c>
      <c r="F9" s="95"/>
      <c r="I9" s="100" t="s">
        <v>138</v>
      </c>
      <c r="J9" s="101"/>
      <c r="K9" s="102"/>
    </row>
    <row r="10" spans="2:11" ht="15.75" thickBot="1" x14ac:dyDescent="0.3">
      <c r="B10" s="8" t="s">
        <v>202</v>
      </c>
      <c r="E10" s="96" t="s">
        <v>134</v>
      </c>
      <c r="F10" s="97"/>
      <c r="I10" s="81" t="s">
        <v>208</v>
      </c>
    </row>
    <row r="11" spans="2:11" x14ac:dyDescent="0.25">
      <c r="E11" s="8" t="s">
        <v>208</v>
      </c>
    </row>
    <row r="12" spans="2:11" ht="15.75" thickBot="1" x14ac:dyDescent="0.3">
      <c r="E12" s="8"/>
    </row>
    <row r="13" spans="2:11" ht="15.75" thickBot="1" x14ac:dyDescent="0.3">
      <c r="B13" s="85" t="s">
        <v>136</v>
      </c>
      <c r="E13" s="94" t="s">
        <v>47</v>
      </c>
      <c r="F13" s="95"/>
    </row>
    <row r="14" spans="2:11" ht="15.75" thickBot="1" x14ac:dyDescent="0.3">
      <c r="B14" s="8" t="s">
        <v>203</v>
      </c>
      <c r="E14" s="96" t="s">
        <v>134</v>
      </c>
      <c r="F14" s="97"/>
    </row>
    <row r="15" spans="2:11" x14ac:dyDescent="0.25">
      <c r="E15" s="11" t="s">
        <v>208</v>
      </c>
    </row>
    <row r="18" spans="2:12" x14ac:dyDescent="0.25">
      <c r="B18" s="93" t="s">
        <v>139</v>
      </c>
    </row>
    <row r="19" spans="2:12" ht="15.75" thickBot="1" x14ac:dyDescent="0.3"/>
    <row r="20" spans="2:12" ht="15.75" thickBot="1" x14ac:dyDescent="0.3">
      <c r="B20" s="87" t="s">
        <v>58</v>
      </c>
    </row>
    <row r="21" spans="2:12" ht="15.75" thickBot="1" x14ac:dyDescent="0.3">
      <c r="B21" s="8" t="s">
        <v>207</v>
      </c>
      <c r="D21" s="86" t="s">
        <v>142</v>
      </c>
    </row>
    <row r="22" spans="2:12" ht="15.75" thickBot="1" x14ac:dyDescent="0.3">
      <c r="D22" s="86" t="s">
        <v>147</v>
      </c>
    </row>
    <row r="23" spans="2:12" ht="15.75" thickBot="1" x14ac:dyDescent="0.3">
      <c r="B23" s="88" t="s">
        <v>59</v>
      </c>
      <c r="D23" s="8" t="s">
        <v>214</v>
      </c>
    </row>
    <row r="24" spans="2:12" ht="15.75" thickBot="1" x14ac:dyDescent="0.3">
      <c r="B24" s="11" t="s">
        <v>204</v>
      </c>
      <c r="E24" s="82"/>
      <c r="G24" s="98" t="s">
        <v>149</v>
      </c>
    </row>
    <row r="25" spans="2:12" ht="15.75" thickBot="1" x14ac:dyDescent="0.3">
      <c r="D25" s="110" t="s">
        <v>148</v>
      </c>
      <c r="E25" s="111"/>
      <c r="G25" s="99" t="s">
        <v>150</v>
      </c>
    </row>
    <row r="26" spans="2:12" ht="15.75" thickBot="1" x14ac:dyDescent="0.3">
      <c r="B26" s="89" t="s">
        <v>141</v>
      </c>
      <c r="G26" s="8" t="s">
        <v>213</v>
      </c>
    </row>
    <row r="27" spans="2:12" x14ac:dyDescent="0.25">
      <c r="B27" s="11" t="s">
        <v>206</v>
      </c>
    </row>
    <row r="29" spans="2:12" ht="15.75" thickBot="1" x14ac:dyDescent="0.3">
      <c r="B29" s="93" t="s">
        <v>143</v>
      </c>
    </row>
    <row r="30" spans="2:12" ht="15.75" thickBot="1" x14ac:dyDescent="0.3">
      <c r="F30" s="106" t="s">
        <v>47</v>
      </c>
      <c r="G30" s="107"/>
      <c r="J30" s="103" t="s">
        <v>138</v>
      </c>
      <c r="K30" s="104"/>
      <c r="L30" s="105"/>
    </row>
    <row r="31" spans="2:12" ht="15.75" thickBot="1" x14ac:dyDescent="0.3">
      <c r="B31" s="90" t="s">
        <v>144</v>
      </c>
      <c r="F31" s="108" t="s">
        <v>134</v>
      </c>
      <c r="G31" s="109"/>
      <c r="J31" s="8" t="s">
        <v>209</v>
      </c>
    </row>
    <row r="32" spans="2:12" x14ac:dyDescent="0.25">
      <c r="B32" s="8" t="s">
        <v>204</v>
      </c>
      <c r="F32" s="8" t="s">
        <v>208</v>
      </c>
    </row>
    <row r="33" spans="2:7" ht="15.75" thickBot="1" x14ac:dyDescent="0.3">
      <c r="F33" s="8"/>
    </row>
    <row r="34" spans="2:7" x14ac:dyDescent="0.25">
      <c r="B34" s="91" t="s">
        <v>146</v>
      </c>
      <c r="F34" s="106" t="s">
        <v>47</v>
      </c>
      <c r="G34" s="107"/>
    </row>
    <row r="35" spans="2:7" ht="15.75" thickBot="1" x14ac:dyDescent="0.3">
      <c r="B35" s="92" t="s">
        <v>145</v>
      </c>
      <c r="F35" s="108" t="s">
        <v>134</v>
      </c>
      <c r="G35" s="109"/>
    </row>
    <row r="36" spans="2:7" x14ac:dyDescent="0.25">
      <c r="B36" s="11" t="s">
        <v>205</v>
      </c>
      <c r="F36" s="8" t="s">
        <v>209</v>
      </c>
    </row>
    <row r="37" spans="2:7" x14ac:dyDescent="0.25">
      <c r="F37" s="12"/>
    </row>
    <row r="38" spans="2:7" x14ac:dyDescent="0.25">
      <c r="F38" s="12"/>
    </row>
    <row r="39" spans="2:7" x14ac:dyDescent="0.25">
      <c r="F39" s="1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="85" zoomScaleNormal="85" workbookViewId="0">
      <selection activeCell="B1" sqref="B1"/>
    </sheetView>
  </sheetViews>
  <sheetFormatPr baseColWidth="10" defaultRowHeight="15" x14ac:dyDescent="0.25"/>
  <cols>
    <col min="13" max="13" width="37.42578125" customWidth="1"/>
    <col min="14" max="14" width="34.42578125" customWidth="1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5.75" thickBot="1" x14ac:dyDescent="0.3">
      <c r="A5" s="22"/>
      <c r="B5" s="72" t="s">
        <v>200</v>
      </c>
      <c r="C5" s="72"/>
      <c r="D5" s="72"/>
      <c r="E5" s="72"/>
      <c r="F5" s="33"/>
      <c r="G5" s="22"/>
      <c r="H5" s="22"/>
      <c r="I5" s="22"/>
      <c r="J5" s="22"/>
      <c r="K5" s="77" t="s">
        <v>200</v>
      </c>
      <c r="L5" s="77"/>
      <c r="M5" s="77"/>
      <c r="N5" s="77"/>
      <c r="O5" s="22"/>
      <c r="P5" s="22"/>
      <c r="Q5" s="22"/>
    </row>
    <row r="6" spans="1:17" ht="16.5" thickTop="1" thickBot="1" x14ac:dyDescent="0.3">
      <c r="A6" s="22"/>
      <c r="B6" s="73" t="s">
        <v>172</v>
      </c>
      <c r="C6" s="74"/>
      <c r="D6" s="34" t="s">
        <v>141</v>
      </c>
      <c r="E6" s="35" t="s">
        <v>7</v>
      </c>
      <c r="F6" s="33"/>
      <c r="G6" s="22" t="s">
        <v>193</v>
      </c>
      <c r="H6" s="22"/>
      <c r="I6" s="22"/>
      <c r="J6" s="22"/>
      <c r="K6" s="22"/>
      <c r="L6" s="22"/>
      <c r="M6" s="22" t="s">
        <v>59</v>
      </c>
      <c r="N6" s="22" t="s">
        <v>141</v>
      </c>
      <c r="O6" s="22"/>
      <c r="P6" s="22"/>
      <c r="Q6" s="22"/>
    </row>
    <row r="7" spans="1:17" ht="36.75" thickTop="1" x14ac:dyDescent="0.25">
      <c r="A7" s="22"/>
      <c r="B7" s="75" t="s">
        <v>141</v>
      </c>
      <c r="C7" s="36" t="s">
        <v>199</v>
      </c>
      <c r="D7" s="37">
        <v>1</v>
      </c>
      <c r="E7" s="38">
        <v>0.22404301803649193</v>
      </c>
      <c r="F7" s="33"/>
      <c r="G7" s="22"/>
      <c r="H7" s="22"/>
      <c r="I7" s="22"/>
      <c r="J7" s="22"/>
      <c r="K7" s="22" t="s">
        <v>59</v>
      </c>
      <c r="L7" s="36" t="s">
        <v>199</v>
      </c>
      <c r="M7" s="22">
        <v>1</v>
      </c>
      <c r="N7" s="22" t="s">
        <v>173</v>
      </c>
      <c r="O7" s="22"/>
      <c r="P7" s="22"/>
      <c r="Q7" s="22"/>
    </row>
    <row r="8" spans="1:17" ht="24" x14ac:dyDescent="0.25">
      <c r="A8" s="22"/>
      <c r="B8" s="67"/>
      <c r="C8" s="39" t="s">
        <v>174</v>
      </c>
      <c r="D8" s="40"/>
      <c r="E8" s="41">
        <v>7.7531715466446993E-2</v>
      </c>
      <c r="F8" s="33"/>
      <c r="G8" s="22"/>
      <c r="H8" s="22"/>
      <c r="I8" s="22"/>
      <c r="J8" s="22"/>
      <c r="K8" s="22"/>
      <c r="L8" s="22" t="s">
        <v>174</v>
      </c>
      <c r="M8" s="22"/>
      <c r="N8" s="22">
        <v>0</v>
      </c>
      <c r="O8" s="22"/>
      <c r="P8" s="22"/>
      <c r="Q8" s="22"/>
    </row>
    <row r="9" spans="1:17" ht="15.75" thickBot="1" x14ac:dyDescent="0.3">
      <c r="A9" s="22"/>
      <c r="B9" s="67"/>
      <c r="C9" s="39" t="s">
        <v>102</v>
      </c>
      <c r="D9" s="42">
        <v>63</v>
      </c>
      <c r="E9" s="43">
        <v>63</v>
      </c>
      <c r="F9" s="33"/>
      <c r="G9" s="22"/>
      <c r="H9" s="22"/>
      <c r="I9" s="22"/>
      <c r="J9" s="22"/>
      <c r="K9" s="22"/>
      <c r="L9" s="22" t="s">
        <v>102</v>
      </c>
      <c r="M9" s="22">
        <v>63</v>
      </c>
      <c r="N9" s="22">
        <v>63</v>
      </c>
      <c r="O9" s="22"/>
      <c r="P9" s="22"/>
      <c r="Q9" s="22"/>
    </row>
    <row r="10" spans="1:17" ht="36.75" thickTop="1" x14ac:dyDescent="0.25">
      <c r="A10" s="22"/>
      <c r="B10" s="67" t="s">
        <v>7</v>
      </c>
      <c r="C10" s="36" t="s">
        <v>199</v>
      </c>
      <c r="D10" s="44">
        <v>0.22404301803649193</v>
      </c>
      <c r="E10" s="43">
        <v>1</v>
      </c>
      <c r="F10" s="33"/>
      <c r="G10" s="22"/>
      <c r="H10" s="22"/>
      <c r="I10" s="22"/>
      <c r="J10" s="22"/>
      <c r="K10" s="22" t="s">
        <v>141</v>
      </c>
      <c r="L10" s="36" t="s">
        <v>199</v>
      </c>
      <c r="M10" s="22" t="s">
        <v>173</v>
      </c>
      <c r="N10" s="22">
        <v>1</v>
      </c>
      <c r="O10" s="22"/>
      <c r="P10" s="22"/>
      <c r="Q10" s="22"/>
    </row>
    <row r="11" spans="1:17" ht="24" x14ac:dyDescent="0.25">
      <c r="A11" s="22"/>
      <c r="B11" s="67"/>
      <c r="C11" s="39" t="s">
        <v>174</v>
      </c>
      <c r="D11" s="44">
        <v>7.7531715466447035E-2</v>
      </c>
      <c r="E11" s="45"/>
      <c r="F11" s="33"/>
      <c r="G11" s="22"/>
      <c r="H11" s="22"/>
      <c r="I11" s="22"/>
      <c r="J11" s="22"/>
      <c r="K11" s="22"/>
      <c r="L11" s="22" t="s">
        <v>174</v>
      </c>
      <c r="M11" s="22">
        <v>0</v>
      </c>
      <c r="N11" s="22"/>
      <c r="O11" s="22"/>
      <c r="P11" s="22"/>
      <c r="Q11" s="22"/>
    </row>
    <row r="12" spans="1:17" ht="15.75" thickBot="1" x14ac:dyDescent="0.3">
      <c r="A12" s="22"/>
      <c r="B12" s="68"/>
      <c r="C12" s="46" t="s">
        <v>102</v>
      </c>
      <c r="D12" s="47">
        <v>63</v>
      </c>
      <c r="E12" s="48">
        <v>63</v>
      </c>
      <c r="F12" s="33"/>
      <c r="G12" s="22"/>
      <c r="H12" s="22"/>
      <c r="I12" s="22"/>
      <c r="J12" s="22"/>
      <c r="K12" s="22"/>
      <c r="L12" s="22" t="s">
        <v>102</v>
      </c>
      <c r="M12" s="22">
        <v>63</v>
      </c>
      <c r="N12" s="22">
        <v>63</v>
      </c>
      <c r="O12" s="22"/>
      <c r="P12" s="22"/>
      <c r="Q12" s="22"/>
    </row>
    <row r="13" spans="1:17" ht="15.75" thickTop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 t="s">
        <v>175</v>
      </c>
      <c r="L13" s="22"/>
      <c r="M13" s="22"/>
      <c r="N13" s="22"/>
      <c r="O13" s="22"/>
      <c r="P13" s="22"/>
      <c r="Q13" s="22"/>
    </row>
    <row r="14" spans="1:1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15.75" customHeight="1" thickBot="1" x14ac:dyDescent="0.3">
      <c r="A16" s="22"/>
      <c r="B16" s="72" t="s">
        <v>200</v>
      </c>
      <c r="C16" s="72"/>
      <c r="D16" s="72"/>
      <c r="E16" s="72"/>
      <c r="F16" s="3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ht="16.5" customHeight="1" thickTop="1" thickBot="1" x14ac:dyDescent="0.3">
      <c r="A17" s="22"/>
      <c r="B17" s="73" t="s">
        <v>172</v>
      </c>
      <c r="C17" s="74"/>
      <c r="D17" s="34" t="s">
        <v>141</v>
      </c>
      <c r="E17" s="35" t="s">
        <v>176</v>
      </c>
      <c r="F17" s="33"/>
      <c r="G17" s="22" t="s">
        <v>194</v>
      </c>
      <c r="H17" s="22"/>
      <c r="I17" s="22"/>
      <c r="J17" s="22"/>
      <c r="K17" s="77" t="s">
        <v>200</v>
      </c>
      <c r="L17" s="77"/>
      <c r="M17" s="77"/>
      <c r="N17" s="77"/>
      <c r="O17" s="49"/>
      <c r="P17" s="22"/>
      <c r="Q17" s="22"/>
    </row>
    <row r="18" spans="1:17" ht="37.5" thickTop="1" thickBot="1" x14ac:dyDescent="0.3">
      <c r="A18" s="22"/>
      <c r="B18" s="75" t="s">
        <v>141</v>
      </c>
      <c r="C18" s="36" t="s">
        <v>199</v>
      </c>
      <c r="D18" s="37">
        <v>1</v>
      </c>
      <c r="E18" s="50" t="s">
        <v>177</v>
      </c>
      <c r="F18" s="33"/>
      <c r="G18" s="22"/>
      <c r="H18" s="22"/>
      <c r="I18" s="22"/>
      <c r="J18" s="22"/>
      <c r="K18" s="78" t="s">
        <v>172</v>
      </c>
      <c r="L18" s="79"/>
      <c r="M18" s="51" t="s">
        <v>59</v>
      </c>
      <c r="N18" s="52" t="s">
        <v>58</v>
      </c>
      <c r="O18" s="49"/>
      <c r="P18" s="22"/>
      <c r="Q18" s="22"/>
    </row>
    <row r="19" spans="1:17" ht="36.75" thickTop="1" x14ac:dyDescent="0.25">
      <c r="A19" s="22"/>
      <c r="B19" s="67"/>
      <c r="C19" s="39" t="s">
        <v>174</v>
      </c>
      <c r="D19" s="40"/>
      <c r="E19" s="41">
        <v>1.91593324972934E-15</v>
      </c>
      <c r="F19" s="33"/>
      <c r="G19" s="22"/>
      <c r="H19" s="22"/>
      <c r="I19" s="22"/>
      <c r="J19" s="22"/>
      <c r="K19" s="80" t="s">
        <v>59</v>
      </c>
      <c r="L19" s="36" t="s">
        <v>199</v>
      </c>
      <c r="M19" s="53">
        <v>1</v>
      </c>
      <c r="N19" s="54" t="s">
        <v>178</v>
      </c>
      <c r="O19" s="49"/>
      <c r="P19" s="22"/>
      <c r="Q19" s="22"/>
    </row>
    <row r="20" spans="1:17" ht="24.75" thickBot="1" x14ac:dyDescent="0.3">
      <c r="A20" s="22"/>
      <c r="B20" s="67"/>
      <c r="C20" s="39" t="s">
        <v>102</v>
      </c>
      <c r="D20" s="42">
        <v>63</v>
      </c>
      <c r="E20" s="43">
        <v>63</v>
      </c>
      <c r="F20" s="33"/>
      <c r="G20" s="22"/>
      <c r="H20" s="22"/>
      <c r="I20" s="22"/>
      <c r="J20" s="22"/>
      <c r="K20" s="69"/>
      <c r="L20" s="55" t="s">
        <v>174</v>
      </c>
      <c r="M20" s="56"/>
      <c r="N20" s="57">
        <v>6.2982233270129513E-21</v>
      </c>
      <c r="O20" s="49"/>
      <c r="P20" s="22"/>
      <c r="Q20" s="22"/>
    </row>
    <row r="21" spans="1:17" ht="37.5" thickTop="1" thickBot="1" x14ac:dyDescent="0.3">
      <c r="A21" s="22"/>
      <c r="B21" s="67" t="s">
        <v>176</v>
      </c>
      <c r="C21" s="36" t="s">
        <v>199</v>
      </c>
      <c r="D21" s="58" t="s">
        <v>177</v>
      </c>
      <c r="E21" s="43">
        <v>1</v>
      </c>
      <c r="F21" s="33"/>
      <c r="G21" s="22"/>
      <c r="H21" s="22"/>
      <c r="I21" s="22"/>
      <c r="J21" s="22"/>
      <c r="K21" s="69"/>
      <c r="L21" s="55" t="s">
        <v>102</v>
      </c>
      <c r="M21" s="59">
        <v>63</v>
      </c>
      <c r="N21" s="60">
        <v>63</v>
      </c>
      <c r="O21" s="49"/>
      <c r="P21" s="22"/>
      <c r="Q21" s="22"/>
    </row>
    <row r="22" spans="1:17" ht="36.75" thickTop="1" x14ac:dyDescent="0.25">
      <c r="A22" s="22"/>
      <c r="B22" s="67"/>
      <c r="C22" s="39" t="s">
        <v>174</v>
      </c>
      <c r="D22" s="44">
        <v>1.9159332497293353E-15</v>
      </c>
      <c r="E22" s="45"/>
      <c r="F22" s="33"/>
      <c r="G22" s="22"/>
      <c r="H22" s="22"/>
      <c r="I22" s="22"/>
      <c r="J22" s="22"/>
      <c r="K22" s="69" t="s">
        <v>58</v>
      </c>
      <c r="L22" s="36" t="s">
        <v>199</v>
      </c>
      <c r="M22" s="61" t="s">
        <v>178</v>
      </c>
      <c r="N22" s="60">
        <v>1</v>
      </c>
      <c r="O22" s="49"/>
      <c r="P22" s="22"/>
      <c r="Q22" s="22"/>
    </row>
    <row r="23" spans="1:17" ht="24.75" thickBot="1" x14ac:dyDescent="0.3">
      <c r="A23" s="22"/>
      <c r="B23" s="68"/>
      <c r="C23" s="46" t="s">
        <v>102</v>
      </c>
      <c r="D23" s="47">
        <v>63</v>
      </c>
      <c r="E23" s="48">
        <v>63</v>
      </c>
      <c r="F23" s="33"/>
      <c r="G23" s="22"/>
      <c r="H23" s="22"/>
      <c r="I23" s="22"/>
      <c r="J23" s="22"/>
      <c r="K23" s="69"/>
      <c r="L23" s="55" t="s">
        <v>174</v>
      </c>
      <c r="M23" s="62">
        <v>6.2982233270129513E-21</v>
      </c>
      <c r="N23" s="63"/>
      <c r="O23" s="49"/>
      <c r="P23" s="22"/>
      <c r="Q23" s="22"/>
    </row>
    <row r="24" spans="1:17" ht="16.5" thickTop="1" thickBot="1" x14ac:dyDescent="0.3">
      <c r="A24" s="22"/>
      <c r="B24" s="71" t="s">
        <v>179</v>
      </c>
      <c r="C24" s="71"/>
      <c r="D24" s="71"/>
      <c r="E24" s="71"/>
      <c r="F24" s="33"/>
      <c r="G24" s="22"/>
      <c r="H24" s="22"/>
      <c r="I24" s="22"/>
      <c r="J24" s="22"/>
      <c r="K24" s="70"/>
      <c r="L24" s="64" t="s">
        <v>102</v>
      </c>
      <c r="M24" s="65">
        <v>63</v>
      </c>
      <c r="N24" s="66">
        <v>63</v>
      </c>
      <c r="O24" s="49"/>
      <c r="P24" s="22"/>
      <c r="Q24" s="22"/>
    </row>
    <row r="25" spans="1:17" ht="15.75" thickTop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76" t="s">
        <v>179</v>
      </c>
      <c r="L25" s="76"/>
      <c r="M25" s="76"/>
      <c r="N25" s="76"/>
      <c r="O25" s="49"/>
      <c r="P25" s="22"/>
      <c r="Q25" s="22"/>
    </row>
    <row r="26" spans="1:17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25">
      <c r="A27" s="22"/>
      <c r="B27" s="72"/>
      <c r="C27" s="72"/>
      <c r="D27" s="72"/>
      <c r="E27" s="72"/>
      <c r="F27" s="33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5.75" thickBot="1" x14ac:dyDescent="0.3">
      <c r="A28" s="22"/>
      <c r="B28" s="77" t="s">
        <v>200</v>
      </c>
      <c r="C28" s="77"/>
      <c r="D28" s="77"/>
      <c r="E28" s="77"/>
      <c r="F28" s="49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6.5" thickTop="1" thickBot="1" x14ac:dyDescent="0.3">
      <c r="A29" s="22"/>
      <c r="B29" s="78" t="s">
        <v>172</v>
      </c>
      <c r="C29" s="79"/>
      <c r="D29" s="51" t="s">
        <v>176</v>
      </c>
      <c r="E29" s="52" t="s">
        <v>58</v>
      </c>
      <c r="F29" s="49"/>
      <c r="G29" s="22" t="s">
        <v>195</v>
      </c>
      <c r="H29" s="22"/>
      <c r="I29" s="22"/>
      <c r="J29" s="22"/>
      <c r="K29" s="22"/>
      <c r="L29" s="22"/>
      <c r="M29" s="22" t="s">
        <v>7</v>
      </c>
      <c r="N29" s="22" t="s">
        <v>12</v>
      </c>
      <c r="O29" s="22"/>
      <c r="P29" s="22"/>
      <c r="Q29" s="22"/>
    </row>
    <row r="30" spans="1:17" ht="84" customHeight="1" thickTop="1" thickBot="1" x14ac:dyDescent="0.3">
      <c r="A30" s="22"/>
      <c r="B30" s="80" t="s">
        <v>176</v>
      </c>
      <c r="C30" s="36" t="s">
        <v>199</v>
      </c>
      <c r="D30" s="53">
        <v>1</v>
      </c>
      <c r="E30" s="54" t="s">
        <v>180</v>
      </c>
      <c r="F30" s="49"/>
      <c r="G30" s="22"/>
      <c r="H30" s="22"/>
      <c r="I30" s="22"/>
      <c r="J30" s="22"/>
      <c r="K30" s="22"/>
      <c r="L30" s="34" t="s">
        <v>141</v>
      </c>
      <c r="M30" s="38" t="s">
        <v>181</v>
      </c>
      <c r="N30" s="22" t="s">
        <v>182</v>
      </c>
      <c r="O30" s="22"/>
      <c r="P30" s="22"/>
      <c r="Q30" s="22"/>
    </row>
    <row r="31" spans="1:17" ht="24.75" thickTop="1" x14ac:dyDescent="0.25">
      <c r="A31" s="22"/>
      <c r="B31" s="69"/>
      <c r="C31" s="55" t="s">
        <v>174</v>
      </c>
      <c r="D31" s="56"/>
      <c r="E31" s="57">
        <v>3.5544841628136703E-2</v>
      </c>
      <c r="F31" s="49"/>
      <c r="G31" s="22"/>
      <c r="H31" s="22"/>
      <c r="I31" s="22"/>
      <c r="J31" s="22"/>
      <c r="K31" s="22"/>
      <c r="L31" s="69" t="s">
        <v>183</v>
      </c>
      <c r="M31" s="22" t="s">
        <v>184</v>
      </c>
      <c r="N31" s="54" t="s">
        <v>185</v>
      </c>
      <c r="O31" s="22"/>
      <c r="P31" s="22"/>
      <c r="Q31" s="22"/>
    </row>
    <row r="32" spans="1:17" ht="15.75" thickBot="1" x14ac:dyDescent="0.3">
      <c r="A32" s="22"/>
      <c r="B32" s="69"/>
      <c r="C32" s="55" t="s">
        <v>102</v>
      </c>
      <c r="D32" s="59">
        <v>63</v>
      </c>
      <c r="E32" s="60">
        <v>63</v>
      </c>
      <c r="F32" s="49"/>
      <c r="G32" s="22"/>
      <c r="H32" s="22"/>
      <c r="I32" s="22"/>
      <c r="J32" s="22"/>
      <c r="K32" s="22"/>
      <c r="L32" s="69"/>
      <c r="M32" s="22"/>
      <c r="N32" s="22"/>
      <c r="O32" s="22"/>
      <c r="P32" s="22"/>
      <c r="Q32" s="22"/>
    </row>
    <row r="33" spans="1:17" ht="37.5" thickTop="1" thickBot="1" x14ac:dyDescent="0.3">
      <c r="A33" s="22"/>
      <c r="B33" s="69" t="s">
        <v>58</v>
      </c>
      <c r="C33" s="36" t="s">
        <v>199</v>
      </c>
      <c r="D33" s="61" t="s">
        <v>180</v>
      </c>
      <c r="E33" s="60">
        <v>1</v>
      </c>
      <c r="F33" s="49"/>
      <c r="G33" s="22"/>
      <c r="H33" s="22"/>
      <c r="I33" s="22"/>
      <c r="J33" s="22"/>
      <c r="K33" s="22"/>
      <c r="L33" s="70"/>
      <c r="M33" s="22"/>
      <c r="N33" s="22"/>
      <c r="O33" s="22"/>
      <c r="P33" s="22"/>
      <c r="Q33" s="22"/>
    </row>
    <row r="34" spans="1:17" ht="24.75" thickTop="1" x14ac:dyDescent="0.25">
      <c r="A34" s="22"/>
      <c r="B34" s="69"/>
      <c r="C34" s="55" t="s">
        <v>174</v>
      </c>
      <c r="D34" s="62">
        <v>3.5544841628136724E-2</v>
      </c>
      <c r="E34" s="63"/>
      <c r="F34" s="49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t="15.75" thickBot="1" x14ac:dyDescent="0.3">
      <c r="A35" s="22"/>
      <c r="B35" s="70"/>
      <c r="C35" s="64" t="s">
        <v>102</v>
      </c>
      <c r="D35" s="65">
        <v>63</v>
      </c>
      <c r="E35" s="66">
        <v>63</v>
      </c>
      <c r="F35" s="4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15.75" thickTop="1" x14ac:dyDescent="0.25">
      <c r="A36" s="22"/>
      <c r="B36" s="76" t="s">
        <v>186</v>
      </c>
      <c r="C36" s="76"/>
      <c r="D36" s="76"/>
      <c r="E36" s="76"/>
      <c r="F36" s="49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15.75" thickBo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 t="s">
        <v>7</v>
      </c>
      <c r="N37" s="22" t="s">
        <v>12</v>
      </c>
      <c r="O37" s="22"/>
      <c r="P37" s="22"/>
      <c r="Q37" s="22"/>
    </row>
    <row r="38" spans="1:17" ht="42.75" customHeight="1" thickTop="1" thickBo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34" t="s">
        <v>141</v>
      </c>
      <c r="M38" s="38" t="s">
        <v>181</v>
      </c>
      <c r="N38" s="22" t="s">
        <v>182</v>
      </c>
      <c r="O38" s="22"/>
      <c r="P38" s="22"/>
      <c r="Q38" s="22"/>
    </row>
    <row r="39" spans="1:17" ht="75.75" customHeight="1" thickTop="1" thickBot="1" x14ac:dyDescent="0.3">
      <c r="A39" s="22"/>
      <c r="B39" s="72"/>
      <c r="C39" s="72"/>
      <c r="D39" s="72"/>
      <c r="E39" s="72"/>
      <c r="F39" s="33"/>
      <c r="G39" s="22"/>
      <c r="H39" s="22"/>
      <c r="I39" s="22"/>
      <c r="J39" s="22"/>
      <c r="K39" s="22"/>
      <c r="L39" s="22" t="s">
        <v>58</v>
      </c>
      <c r="M39" s="54" t="s">
        <v>187</v>
      </c>
      <c r="N39" s="54" t="s">
        <v>185</v>
      </c>
      <c r="O39" s="22"/>
      <c r="P39" s="22"/>
      <c r="Q39" s="22"/>
    </row>
    <row r="40" spans="1:17" ht="54" customHeight="1" thickTop="1" thickBot="1" x14ac:dyDescent="0.3">
      <c r="A40" s="22"/>
      <c r="B40" s="77" t="s">
        <v>200</v>
      </c>
      <c r="C40" s="77"/>
      <c r="D40" s="77"/>
      <c r="E40" s="77"/>
      <c r="F40" s="49"/>
      <c r="G40" s="22"/>
      <c r="H40" s="22"/>
      <c r="I40" s="22"/>
      <c r="J40" s="22"/>
      <c r="K40" s="22"/>
      <c r="L40" s="22" t="s">
        <v>59</v>
      </c>
      <c r="M40" s="54" t="s">
        <v>188</v>
      </c>
      <c r="N40" s="54" t="s">
        <v>189</v>
      </c>
      <c r="O40" s="22"/>
      <c r="P40" s="22"/>
      <c r="Q40" s="22"/>
    </row>
    <row r="41" spans="1:17" ht="16.5" thickTop="1" thickBot="1" x14ac:dyDescent="0.3">
      <c r="A41" s="22"/>
      <c r="B41" s="78" t="s">
        <v>172</v>
      </c>
      <c r="C41" s="79"/>
      <c r="D41" s="51" t="s">
        <v>58</v>
      </c>
      <c r="E41" s="52" t="s">
        <v>7</v>
      </c>
      <c r="F41" s="49"/>
      <c r="G41" s="22" t="s">
        <v>196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17" ht="36.75" thickTop="1" x14ac:dyDescent="0.25">
      <c r="A42" s="22"/>
      <c r="B42" s="80" t="s">
        <v>58</v>
      </c>
      <c r="C42" s="36" t="s">
        <v>199</v>
      </c>
      <c r="D42" s="53">
        <v>1</v>
      </c>
      <c r="E42" s="54" t="s">
        <v>190</v>
      </c>
      <c r="F42" s="49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ht="24" x14ac:dyDescent="0.25">
      <c r="A43" s="22"/>
      <c r="B43" s="69"/>
      <c r="C43" s="55" t="s">
        <v>174</v>
      </c>
      <c r="D43" s="56"/>
      <c r="E43" s="57">
        <v>1.1581576703657101E-15</v>
      </c>
      <c r="F43" s="49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ht="15.75" thickBot="1" x14ac:dyDescent="0.3">
      <c r="A44" s="22"/>
      <c r="B44" s="69"/>
      <c r="C44" s="55" t="s">
        <v>102</v>
      </c>
      <c r="D44" s="59">
        <v>63</v>
      </c>
      <c r="E44" s="60">
        <v>63</v>
      </c>
      <c r="F44" s="49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ht="36.75" thickTop="1" x14ac:dyDescent="0.25">
      <c r="A45" s="22"/>
      <c r="B45" s="69" t="s">
        <v>7</v>
      </c>
      <c r="C45" s="36" t="s">
        <v>199</v>
      </c>
      <c r="D45" s="61" t="s">
        <v>190</v>
      </c>
      <c r="E45" s="60">
        <v>1</v>
      </c>
      <c r="F45" s="49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 ht="24" x14ac:dyDescent="0.25">
      <c r="A46" s="22"/>
      <c r="B46" s="69"/>
      <c r="C46" s="55" t="s">
        <v>174</v>
      </c>
      <c r="D46" s="62">
        <v>1.1581576703657056E-15</v>
      </c>
      <c r="E46" s="63"/>
      <c r="F46" s="49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ht="15.75" thickBot="1" x14ac:dyDescent="0.3">
      <c r="A47" s="22"/>
      <c r="B47" s="70"/>
      <c r="C47" s="64" t="s">
        <v>102</v>
      </c>
      <c r="D47" s="65">
        <v>63</v>
      </c>
      <c r="E47" s="66">
        <v>63</v>
      </c>
      <c r="F47" s="49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48" spans="1:17" ht="15.75" thickTop="1" x14ac:dyDescent="0.25">
      <c r="A48" s="22"/>
      <c r="B48" s="76" t="s">
        <v>179</v>
      </c>
      <c r="C48" s="76"/>
      <c r="D48" s="76"/>
      <c r="E48" s="76"/>
      <c r="F48" s="49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1:17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1:17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ht="15.75" thickBot="1" x14ac:dyDescent="0.3">
      <c r="A52" s="22"/>
      <c r="B52" s="77" t="s">
        <v>171</v>
      </c>
      <c r="C52" s="77"/>
      <c r="D52" s="77"/>
      <c r="E52" s="77"/>
      <c r="F52" s="49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ht="16.5" thickTop="1" thickBot="1" x14ac:dyDescent="0.3">
      <c r="A53" s="22"/>
      <c r="B53" s="78" t="s">
        <v>172</v>
      </c>
      <c r="C53" s="79"/>
      <c r="D53" s="51" t="s">
        <v>59</v>
      </c>
      <c r="E53" s="52" t="s">
        <v>7</v>
      </c>
      <c r="F53" s="49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ht="36.75" thickTop="1" x14ac:dyDescent="0.25">
      <c r="A54" s="22"/>
      <c r="B54" s="80" t="s">
        <v>59</v>
      </c>
      <c r="C54" s="36" t="s">
        <v>199</v>
      </c>
      <c r="D54" s="53">
        <v>1</v>
      </c>
      <c r="E54" s="54" t="s">
        <v>191</v>
      </c>
      <c r="F54" s="49"/>
      <c r="G54" s="22" t="s">
        <v>197</v>
      </c>
      <c r="H54" s="22"/>
      <c r="I54" s="22">
        <v>1</v>
      </c>
      <c r="J54" s="22"/>
      <c r="K54" s="22"/>
      <c r="L54" s="22"/>
      <c r="M54" s="22"/>
      <c r="N54" s="22"/>
      <c r="O54" s="22"/>
      <c r="P54" s="22"/>
      <c r="Q54" s="22"/>
    </row>
    <row r="55" spans="1:17" ht="24" x14ac:dyDescent="0.25">
      <c r="A55" s="22"/>
      <c r="B55" s="69"/>
      <c r="C55" s="55" t="s">
        <v>174</v>
      </c>
      <c r="D55" s="56"/>
      <c r="E55" s="57">
        <v>5.1810305514282998E-4</v>
      </c>
      <c r="F55" s="49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1:17" ht="15.75" thickBot="1" x14ac:dyDescent="0.3">
      <c r="A56" s="22"/>
      <c r="B56" s="69"/>
      <c r="C56" s="55" t="s">
        <v>102</v>
      </c>
      <c r="D56" s="59">
        <v>63</v>
      </c>
      <c r="E56" s="60">
        <v>63</v>
      </c>
      <c r="F56" s="49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 ht="36.75" thickTop="1" x14ac:dyDescent="0.25">
      <c r="A57" s="22"/>
      <c r="B57" s="69" t="s">
        <v>7</v>
      </c>
      <c r="C57" s="36" t="s">
        <v>199</v>
      </c>
      <c r="D57" s="61" t="s">
        <v>191</v>
      </c>
      <c r="E57" s="60">
        <v>1</v>
      </c>
      <c r="F57" s="49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ht="24" x14ac:dyDescent="0.25">
      <c r="A58" s="22"/>
      <c r="B58" s="69"/>
      <c r="C58" s="55" t="s">
        <v>174</v>
      </c>
      <c r="D58" s="62">
        <v>5.1810305514282987E-4</v>
      </c>
      <c r="E58" s="63"/>
      <c r="F58" s="49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ht="15.75" thickBot="1" x14ac:dyDescent="0.3">
      <c r="A59" s="22"/>
      <c r="B59" s="70"/>
      <c r="C59" s="64" t="s">
        <v>102</v>
      </c>
      <c r="D59" s="65">
        <v>63</v>
      </c>
      <c r="E59" s="66">
        <v>63</v>
      </c>
      <c r="F59" s="49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ht="15.75" thickTop="1" x14ac:dyDescent="0.25">
      <c r="A60" s="22"/>
      <c r="B60" s="76" t="s">
        <v>179</v>
      </c>
      <c r="C60" s="76"/>
      <c r="D60" s="76"/>
      <c r="E60" s="76"/>
      <c r="F60" s="49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ht="15.75" thickBot="1" x14ac:dyDescent="0.3">
      <c r="A65" s="22"/>
      <c r="B65" s="77" t="s">
        <v>171</v>
      </c>
      <c r="C65" s="77"/>
      <c r="D65" s="77"/>
      <c r="E65" s="77"/>
      <c r="F65" s="49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ht="16.5" thickTop="1" thickBot="1" x14ac:dyDescent="0.3">
      <c r="A66" s="22"/>
      <c r="B66" s="78" t="s">
        <v>172</v>
      </c>
      <c r="C66" s="79"/>
      <c r="D66" s="51" t="s">
        <v>59</v>
      </c>
      <c r="E66" s="52" t="s">
        <v>176</v>
      </c>
      <c r="F66" s="4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36.75" thickTop="1" x14ac:dyDescent="0.25">
      <c r="A67" s="22"/>
      <c r="B67" s="80" t="s">
        <v>59</v>
      </c>
      <c r="C67" s="36" t="s">
        <v>199</v>
      </c>
      <c r="D67" s="53">
        <v>1</v>
      </c>
      <c r="E67" s="54" t="s">
        <v>192</v>
      </c>
      <c r="F67" s="49"/>
      <c r="G67" s="22" t="s">
        <v>198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24" x14ac:dyDescent="0.25">
      <c r="A68" s="22"/>
      <c r="B68" s="69"/>
      <c r="C68" s="55" t="s">
        <v>174</v>
      </c>
      <c r="D68" s="56"/>
      <c r="E68" s="57">
        <v>2.5655478264638399E-10</v>
      </c>
      <c r="F68" s="49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15.75" thickBot="1" x14ac:dyDescent="0.3">
      <c r="A69" s="22"/>
      <c r="B69" s="69"/>
      <c r="C69" s="55" t="s">
        <v>102</v>
      </c>
      <c r="D69" s="59">
        <v>63</v>
      </c>
      <c r="E69" s="60">
        <v>63</v>
      </c>
      <c r="F69" s="49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36.75" thickTop="1" x14ac:dyDescent="0.25">
      <c r="A70" s="22"/>
      <c r="B70" s="69" t="s">
        <v>176</v>
      </c>
      <c r="C70" s="36" t="s">
        <v>199</v>
      </c>
      <c r="D70" s="61" t="s">
        <v>192</v>
      </c>
      <c r="E70" s="60">
        <v>1</v>
      </c>
      <c r="F70" s="49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24" x14ac:dyDescent="0.25">
      <c r="A71" s="22"/>
      <c r="B71" s="69"/>
      <c r="C71" s="55" t="s">
        <v>174</v>
      </c>
      <c r="D71" s="62">
        <v>2.5655478264638358E-10</v>
      </c>
      <c r="E71" s="63"/>
      <c r="F71" s="49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15.75" thickBot="1" x14ac:dyDescent="0.3">
      <c r="A72" s="22"/>
      <c r="B72" s="70"/>
      <c r="C72" s="64" t="s">
        <v>102</v>
      </c>
      <c r="D72" s="65">
        <v>63</v>
      </c>
      <c r="E72" s="66">
        <v>63</v>
      </c>
      <c r="F72" s="4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ht="15.75" thickTop="1" x14ac:dyDescent="0.25">
      <c r="A73" s="22"/>
      <c r="B73" s="76" t="s">
        <v>179</v>
      </c>
      <c r="C73" s="76"/>
      <c r="D73" s="76"/>
      <c r="E73" s="76"/>
      <c r="F73" s="49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</sheetData>
  <mergeCells count="38">
    <mergeCell ref="B65:E65"/>
    <mergeCell ref="B66:C66"/>
    <mergeCell ref="B67:B69"/>
    <mergeCell ref="B70:B72"/>
    <mergeCell ref="B73:E73"/>
    <mergeCell ref="K25:N25"/>
    <mergeCell ref="B27:E27"/>
    <mergeCell ref="B28:E28"/>
    <mergeCell ref="B29:C29"/>
    <mergeCell ref="B30:B32"/>
    <mergeCell ref="L31:L33"/>
    <mergeCell ref="B33:B35"/>
    <mergeCell ref="B57:B59"/>
    <mergeCell ref="B60:E60"/>
    <mergeCell ref="B36:E36"/>
    <mergeCell ref="B39:E39"/>
    <mergeCell ref="B40:E40"/>
    <mergeCell ref="B41:C41"/>
    <mergeCell ref="B42:B44"/>
    <mergeCell ref="B45:B47"/>
    <mergeCell ref="B48:E48"/>
    <mergeCell ref="B52:E52"/>
    <mergeCell ref="B53:C53"/>
    <mergeCell ref="B54:B56"/>
    <mergeCell ref="B21:B23"/>
    <mergeCell ref="K22:K24"/>
    <mergeCell ref="B24:E24"/>
    <mergeCell ref="B5:E5"/>
    <mergeCell ref="B6:C6"/>
    <mergeCell ref="B7:B9"/>
    <mergeCell ref="B10:B12"/>
    <mergeCell ref="B16:E16"/>
    <mergeCell ref="B17:C17"/>
    <mergeCell ref="K5:N5"/>
    <mergeCell ref="K17:N17"/>
    <mergeCell ref="B18:B20"/>
    <mergeCell ref="K18:L18"/>
    <mergeCell ref="K19:K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1" sqref="E1"/>
    </sheetView>
  </sheetViews>
  <sheetFormatPr baseColWidth="10" defaultRowHeight="15" x14ac:dyDescent="0.25"/>
  <sheetData>
    <row r="1" spans="1:1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 t="s">
        <v>39</v>
      </c>
      <c r="B4" s="12"/>
      <c r="C4" s="12">
        <v>0.43489935332904889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2" t="s">
        <v>40</v>
      </c>
      <c r="B5" s="12"/>
      <c r="C5" s="12">
        <v>0.380956053826013</v>
      </c>
      <c r="D5" s="12" t="s">
        <v>41</v>
      </c>
      <c r="E5" s="12">
        <v>1.4786268572566263E-2</v>
      </c>
      <c r="F5" s="12" t="s">
        <v>42</v>
      </c>
      <c r="G5" s="12">
        <v>1.3897399680047628</v>
      </c>
      <c r="H5" s="12" t="s">
        <v>43</v>
      </c>
      <c r="I5" s="12">
        <v>0.3281499611131416</v>
      </c>
      <c r="J5" s="12"/>
      <c r="K5" s="12"/>
      <c r="L5" s="12"/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2" t="s">
        <v>44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12" t="s">
        <v>35</v>
      </c>
      <c r="B9" s="12"/>
      <c r="C9" s="12">
        <v>5.0157237991603812E-4</v>
      </c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12" t="s">
        <v>39</v>
      </c>
      <c r="B10" s="12"/>
      <c r="C10" s="12">
        <v>0.41837023025039799</v>
      </c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12" t="s">
        <v>40</v>
      </c>
      <c r="B11" s="12"/>
      <c r="C11" s="12">
        <v>0.352065056865973</v>
      </c>
      <c r="D11" s="12" t="s">
        <v>41</v>
      </c>
      <c r="E11" s="12">
        <v>2.6406810804631142E-3</v>
      </c>
      <c r="F11" s="12" t="s">
        <v>42</v>
      </c>
      <c r="G11" s="12">
        <v>1.358840092320813</v>
      </c>
      <c r="H11" s="12" t="s">
        <v>43</v>
      </c>
      <c r="I11" s="12">
        <v>0.32725000678114591</v>
      </c>
      <c r="J11" s="12"/>
      <c r="K11" s="12"/>
      <c r="L11" s="12"/>
    </row>
    <row r="12" spans="1:12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 t="s">
        <v>45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 t="s">
        <v>46</v>
      </c>
      <c r="B15" s="12"/>
      <c r="C15" s="12">
        <v>-5.5150470816814389E-4</v>
      </c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12" t="s">
        <v>39</v>
      </c>
      <c r="B16" s="12"/>
      <c r="C16" s="12">
        <v>0.45493278944726651</v>
      </c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 t="s">
        <v>40</v>
      </c>
      <c r="B17" s="12"/>
      <c r="C17" s="12">
        <v>0.38868218525651899</v>
      </c>
      <c r="D17" s="12" t="s">
        <v>41</v>
      </c>
      <c r="E17" s="12">
        <v>3.6650476079949597E-2</v>
      </c>
      <c r="F17" s="12" t="s">
        <v>42</v>
      </c>
      <c r="G17" s="12">
        <v>1.4043859604256299</v>
      </c>
      <c r="H17" s="12" t="s">
        <v>43</v>
      </c>
      <c r="I17" s="12">
        <v>0.31432402966791961</v>
      </c>
      <c r="J17" s="12"/>
      <c r="K17" s="12"/>
      <c r="L17" s="1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A21" s="12" t="s">
        <v>211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12"/>
      <c r="B22" s="12" t="s">
        <v>47</v>
      </c>
      <c r="C22" s="12">
        <v>7.1696841950996063E-4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A23" s="12" t="s">
        <v>39</v>
      </c>
      <c r="B23" s="12"/>
      <c r="C23" s="1">
        <v>0.42499921837784699</v>
      </c>
      <c r="D23" s="2"/>
      <c r="E23" s="3"/>
      <c r="F23" s="3"/>
      <c r="G23" s="4"/>
      <c r="H23" s="2"/>
      <c r="I23" s="2"/>
      <c r="J23" s="2"/>
      <c r="K23" s="2"/>
      <c r="L23" s="12"/>
    </row>
    <row r="24" spans="1:12" x14ac:dyDescent="0.25">
      <c r="A24" s="12" t="s">
        <v>48</v>
      </c>
      <c r="B24" s="12"/>
      <c r="C24" s="2">
        <v>0.364807255025064</v>
      </c>
      <c r="D24" s="2" t="s">
        <v>41</v>
      </c>
      <c r="E24" s="2">
        <v>2.5111568922723299E-3</v>
      </c>
      <c r="F24" s="2" t="s">
        <v>49</v>
      </c>
      <c r="G24" s="2">
        <v>1.3822398391925557</v>
      </c>
      <c r="H24" s="2" t="s">
        <v>43</v>
      </c>
      <c r="I24" s="2">
        <v>0.33182943671170312</v>
      </c>
      <c r="J24" s="2"/>
      <c r="K24" s="2"/>
      <c r="L24" s="12"/>
    </row>
    <row r="25" spans="1:12" x14ac:dyDescent="0.25">
      <c r="A25" s="12"/>
      <c r="B25" s="1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x14ac:dyDescent="0.25">
      <c r="A28" s="12"/>
      <c r="B28" s="12"/>
      <c r="C28" s="12"/>
      <c r="D28" s="12"/>
      <c r="E28" s="12" t="s">
        <v>38</v>
      </c>
      <c r="F28" s="12" t="s">
        <v>44</v>
      </c>
      <c r="G28" s="12" t="s">
        <v>50</v>
      </c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 t="s">
        <v>51</v>
      </c>
      <c r="E29" s="12">
        <v>0.435</v>
      </c>
      <c r="F29" s="12">
        <v>0.41799999999999998</v>
      </c>
      <c r="G29" s="12">
        <v>0.45500000000000002</v>
      </c>
      <c r="H29" s="1"/>
      <c r="I29" s="12"/>
      <c r="J29" s="12"/>
      <c r="K29" s="12"/>
      <c r="L29" s="12"/>
    </row>
    <row r="30" spans="1:12" x14ac:dyDescent="0.25">
      <c r="A30" s="12"/>
      <c r="B30" s="12"/>
      <c r="C30" s="12"/>
      <c r="D30" s="12" t="s">
        <v>52</v>
      </c>
      <c r="E30" s="12">
        <v>0.38100000000000001</v>
      </c>
      <c r="F30" s="12">
        <v>0.35199999999999998</v>
      </c>
      <c r="G30" s="12">
        <v>0.38900000000000001</v>
      </c>
      <c r="H30" s="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 t="s">
        <v>210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 t="s">
        <v>47</v>
      </c>
      <c r="C33" s="12">
        <v>0.10754115823595942</v>
      </c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t="s">
        <v>39</v>
      </c>
      <c r="C34">
        <v>0.43386323253246167</v>
      </c>
    </row>
    <row r="35" spans="1:12" x14ac:dyDescent="0.25">
      <c r="A35" t="s">
        <v>40</v>
      </c>
      <c r="C35">
        <v>0.38159467158330301</v>
      </c>
    </row>
    <row r="36" spans="1:12" x14ac:dyDescent="0.25">
      <c r="B36" t="s">
        <v>43</v>
      </c>
      <c r="C36">
        <v>0.32356105194592683</v>
      </c>
    </row>
    <row r="37" spans="1:12" x14ac:dyDescent="0.25">
      <c r="B37" t="s">
        <v>41</v>
      </c>
      <c r="C37">
        <v>3.2181413155990546E-3</v>
      </c>
    </row>
    <row r="38" spans="1:12" x14ac:dyDescent="0.25">
      <c r="B38" t="s">
        <v>49</v>
      </c>
      <c r="C38">
        <v>1.3855855347245107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B1" workbookViewId="0">
      <selection activeCell="H1" sqref="H1"/>
    </sheetView>
  </sheetViews>
  <sheetFormatPr baseColWidth="10" defaultRowHeight="15" x14ac:dyDescent="0.25"/>
  <sheetData>
    <row r="1" spans="1:19" ht="38.25" x14ac:dyDescent="0.25">
      <c r="A1" s="20" t="s">
        <v>151</v>
      </c>
      <c r="B1" s="21" t="s">
        <v>152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77.25" thickBot="1" x14ac:dyDescent="0.3">
      <c r="A2" s="23" t="s">
        <v>153</v>
      </c>
      <c r="B2" s="24" t="s">
        <v>154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5.75" thickBot="1" x14ac:dyDescent="0.3">
      <c r="A3" s="25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5.5" x14ac:dyDescent="0.25">
      <c r="A4" s="26" t="s">
        <v>155</v>
      </c>
      <c r="B4" s="27">
        <v>63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 t="s">
        <v>125</v>
      </c>
      <c r="R4" s="22" t="s">
        <v>45</v>
      </c>
      <c r="S4" s="22"/>
    </row>
    <row r="5" spans="1:19" ht="51" x14ac:dyDescent="0.25">
      <c r="A5" s="28" t="s">
        <v>156</v>
      </c>
      <c r="B5" s="29">
        <v>0.9829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 t="s">
        <v>44</v>
      </c>
      <c r="Q5" s="29" t="s">
        <v>157</v>
      </c>
      <c r="R5" s="30" t="s">
        <v>158</v>
      </c>
      <c r="S5" s="22"/>
    </row>
    <row r="6" spans="1:19" ht="38.25" x14ac:dyDescent="0.25">
      <c r="A6" s="28" t="s">
        <v>159</v>
      </c>
      <c r="B6" s="29" t="s">
        <v>160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 t="s">
        <v>125</v>
      </c>
      <c r="Q6" s="22"/>
      <c r="R6" s="22" t="s">
        <v>161</v>
      </c>
      <c r="S6" s="22"/>
    </row>
    <row r="7" spans="1:19" ht="25.5" x14ac:dyDescent="0.25">
      <c r="A7" s="28" t="s">
        <v>162</v>
      </c>
      <c r="B7" s="29">
        <v>0.98419999999999996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54" thickBot="1" x14ac:dyDescent="0.3">
      <c r="A8" s="31" t="s">
        <v>170</v>
      </c>
      <c r="B8" s="32">
        <v>0.99870000000000003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5.75" thickBot="1" x14ac:dyDescent="0.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76.5" x14ac:dyDescent="0.25">
      <c r="A14" s="20" t="s">
        <v>151</v>
      </c>
      <c r="B14" s="21" t="s">
        <v>154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77.25" thickBot="1" x14ac:dyDescent="0.3">
      <c r="A15" s="23" t="s">
        <v>153</v>
      </c>
      <c r="B15" s="24" t="s">
        <v>163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5.75" thickBot="1" x14ac:dyDescent="0.3">
      <c r="A16" s="2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5.5" x14ac:dyDescent="0.25">
      <c r="A17" s="26" t="s">
        <v>155</v>
      </c>
      <c r="B17" s="27">
        <v>63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51" x14ac:dyDescent="0.25">
      <c r="A18" s="28" t="s">
        <v>156</v>
      </c>
      <c r="B18" s="29">
        <v>0.95750000000000002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ht="38.25" x14ac:dyDescent="0.25">
      <c r="A19" s="28" t="s">
        <v>159</v>
      </c>
      <c r="B19" s="29" t="s">
        <v>164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ht="25.5" x14ac:dyDescent="0.25">
      <c r="A20" s="28" t="s">
        <v>162</v>
      </c>
      <c r="B20" s="29">
        <v>0.96020000000000005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54" thickBot="1" x14ac:dyDescent="0.3">
      <c r="A21" s="31" t="s">
        <v>170</v>
      </c>
      <c r="B21" s="32">
        <v>0.99709999999999999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ht="15.75" thickBo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ht="76.5" x14ac:dyDescent="0.25">
      <c r="A26" s="20" t="s">
        <v>151</v>
      </c>
      <c r="B26" s="21" t="s">
        <v>163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ht="39" thickBot="1" x14ac:dyDescent="0.3">
      <c r="A27" s="23" t="s">
        <v>153</v>
      </c>
      <c r="B27" s="24" t="s">
        <v>152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ht="15.75" thickBot="1" x14ac:dyDescent="0.3">
      <c r="A28" s="25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ht="25.5" x14ac:dyDescent="0.25">
      <c r="A29" s="26" t="s">
        <v>155</v>
      </c>
      <c r="B29" s="27">
        <v>63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ht="51" x14ac:dyDescent="0.25">
      <c r="A30" s="28" t="s">
        <v>156</v>
      </c>
      <c r="B30" s="29">
        <v>0.95369999999999999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ht="38.25" x14ac:dyDescent="0.25">
      <c r="A31" s="28" t="s">
        <v>159</v>
      </c>
      <c r="B31" s="29" t="s">
        <v>165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ht="25.5" x14ac:dyDescent="0.25">
      <c r="A32" s="28" t="s">
        <v>162</v>
      </c>
      <c r="B32" s="29">
        <v>0.96079999999999999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ht="54" thickBot="1" x14ac:dyDescent="0.3">
      <c r="A33" s="31" t="s">
        <v>170</v>
      </c>
      <c r="B33" s="32">
        <v>0.99260000000000004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5.75" thickBot="1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25.5" x14ac:dyDescent="0.25">
      <c r="A44" s="20" t="s">
        <v>151</v>
      </c>
      <c r="B44" s="21" t="s">
        <v>166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ht="77.25" thickBot="1" x14ac:dyDescent="0.3">
      <c r="A45" s="23" t="s">
        <v>153</v>
      </c>
      <c r="B45" s="24" t="s">
        <v>154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ht="15.75" thickBot="1" x14ac:dyDescent="0.3">
      <c r="A46" s="25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25.5" x14ac:dyDescent="0.25">
      <c r="A47" s="26" t="s">
        <v>155</v>
      </c>
      <c r="B47" s="27">
        <v>63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51" x14ac:dyDescent="0.25">
      <c r="A48" s="28" t="s">
        <v>156</v>
      </c>
      <c r="B48" s="29">
        <v>0.96409999999999996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38.25" x14ac:dyDescent="0.25">
      <c r="A49" s="28" t="s">
        <v>159</v>
      </c>
      <c r="B49" s="29" t="s">
        <v>167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ht="25.5" x14ac:dyDescent="0.25">
      <c r="A50" s="28" t="s">
        <v>162</v>
      </c>
      <c r="B50" s="29">
        <v>0.96460000000000001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54" thickBot="1" x14ac:dyDescent="0.3">
      <c r="A51" s="31" t="s">
        <v>170</v>
      </c>
      <c r="B51" s="32">
        <v>0.99950000000000006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ht="15.75" thickBot="1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ht="25.5" x14ac:dyDescent="0.25">
      <c r="A56" s="20" t="s">
        <v>151</v>
      </c>
      <c r="B56" s="21" t="s">
        <v>166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ht="77.25" thickBot="1" x14ac:dyDescent="0.3">
      <c r="A57" s="23" t="s">
        <v>153</v>
      </c>
      <c r="B57" s="24" t="s">
        <v>163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ht="15.75" thickBot="1" x14ac:dyDescent="0.3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ht="25.5" x14ac:dyDescent="0.25">
      <c r="A59" s="26" t="s">
        <v>155</v>
      </c>
      <c r="B59" s="27">
        <v>63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ht="51" x14ac:dyDescent="0.25">
      <c r="A60" s="28" t="s">
        <v>156</v>
      </c>
      <c r="B60" s="29">
        <v>0.8972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ht="38.25" x14ac:dyDescent="0.25">
      <c r="A61" s="28" t="s">
        <v>159</v>
      </c>
      <c r="B61" s="29" t="s">
        <v>168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ht="25.5" x14ac:dyDescent="0.25">
      <c r="A62" s="28" t="s">
        <v>162</v>
      </c>
      <c r="B62" s="29">
        <v>0.90239999999999998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ht="54" thickBot="1" x14ac:dyDescent="0.3">
      <c r="A63" s="31" t="s">
        <v>170</v>
      </c>
      <c r="B63" s="32">
        <v>0.99419999999999997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ht="15.75" thickBot="1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ht="25.5" x14ac:dyDescent="0.25">
      <c r="A68" s="20" t="s">
        <v>151</v>
      </c>
      <c r="B68" s="21" t="s">
        <v>166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ht="39" thickBot="1" x14ac:dyDescent="0.3">
      <c r="A69" s="23" t="s">
        <v>153</v>
      </c>
      <c r="B69" s="24" t="s">
        <v>152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ht="15.75" thickBot="1" x14ac:dyDescent="0.3">
      <c r="A70" s="2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ht="25.5" x14ac:dyDescent="0.25">
      <c r="A71" s="26" t="s">
        <v>155</v>
      </c>
      <c r="B71" s="27">
        <v>63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ht="51" x14ac:dyDescent="0.25">
      <c r="A72" s="28" t="s">
        <v>156</v>
      </c>
      <c r="B72" s="29">
        <v>0.94750000000000001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ht="38.25" x14ac:dyDescent="0.25">
      <c r="A73" s="28" t="s">
        <v>159</v>
      </c>
      <c r="B73" s="29" t="s">
        <v>169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ht="25.5" x14ac:dyDescent="0.25">
      <c r="A74" s="28" t="s">
        <v>162</v>
      </c>
      <c r="B74" s="29">
        <v>0.94779999999999998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ht="54" thickBot="1" x14ac:dyDescent="0.3">
      <c r="A75" s="31" t="s">
        <v>170</v>
      </c>
      <c r="B75" s="32">
        <v>0.99970000000000003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4"/>
  <sheetViews>
    <sheetView topLeftCell="AE1" workbookViewId="0">
      <selection activeCell="AN2" sqref="AN2"/>
    </sheetView>
  </sheetViews>
  <sheetFormatPr baseColWidth="10" defaultRowHeight="15" x14ac:dyDescent="0.25"/>
  <cols>
    <col min="1" max="1" width="21.28515625" customWidth="1"/>
    <col min="18" max="18" width="23.140625" customWidth="1"/>
    <col min="19" max="19" width="22.28515625" customWidth="1"/>
    <col min="20" max="20" width="20.7109375" customWidth="1"/>
    <col min="21" max="21" width="20.28515625" customWidth="1"/>
    <col min="22" max="22" width="17.7109375" customWidth="1"/>
    <col min="24" max="24" width="22.85546875" customWidth="1"/>
    <col min="25" max="25" width="34.85546875" customWidth="1"/>
    <col min="28" max="28" width="34" customWidth="1"/>
    <col min="29" max="29" width="48.42578125" customWidth="1"/>
    <col min="30" max="30" width="44.28515625" customWidth="1"/>
    <col min="31" max="31" width="52.7109375" customWidth="1"/>
    <col min="32" max="32" width="26.42578125" customWidth="1"/>
    <col min="34" max="34" width="49.5703125" customWidth="1"/>
  </cols>
  <sheetData>
    <row r="1" spans="1:3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x14ac:dyDescent="0.25">
      <c r="A3" s="12" t="s">
        <v>125</v>
      </c>
      <c r="B3" s="12" t="s">
        <v>126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x14ac:dyDescent="0.25">
      <c r="A5" s="12" t="s">
        <v>127</v>
      </c>
      <c r="B5" s="12">
        <v>119.23225382685841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x14ac:dyDescent="0.25">
      <c r="A7" s="12" t="s">
        <v>102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82</v>
      </c>
      <c r="T7" s="12" t="s">
        <v>83</v>
      </c>
      <c r="U7" s="12" t="s">
        <v>84</v>
      </c>
      <c r="V7" s="12" t="s">
        <v>22</v>
      </c>
      <c r="W7" s="12" t="s">
        <v>23</v>
      </c>
      <c r="X7" s="12" t="s">
        <v>24</v>
      </c>
      <c r="Y7" s="12" t="s">
        <v>25</v>
      </c>
      <c r="Z7" s="12" t="s">
        <v>26</v>
      </c>
      <c r="AA7" s="12" t="s">
        <v>27</v>
      </c>
      <c r="AB7" s="12" t="s">
        <v>90</v>
      </c>
      <c r="AC7" s="12" t="s">
        <v>89</v>
      </c>
      <c r="AD7" s="12" t="s">
        <v>108</v>
      </c>
      <c r="AE7" s="12" t="s">
        <v>91</v>
      </c>
      <c r="AF7" s="12" t="s">
        <v>92</v>
      </c>
      <c r="AG7" s="12"/>
      <c r="AH7" s="12" t="s">
        <v>93</v>
      </c>
      <c r="AI7" s="12"/>
      <c r="AJ7" s="12"/>
    </row>
    <row r="8" spans="1:36" x14ac:dyDescent="0.25">
      <c r="A8" s="12">
        <v>1</v>
      </c>
      <c r="B8" s="12"/>
      <c r="C8" s="12">
        <v>64</v>
      </c>
      <c r="D8" s="12">
        <v>2</v>
      </c>
      <c r="E8" s="12">
        <v>2</v>
      </c>
      <c r="F8" s="12">
        <v>0.13</v>
      </c>
      <c r="G8" s="12">
        <v>27.81</v>
      </c>
      <c r="H8" s="12">
        <v>43.44</v>
      </c>
      <c r="I8" s="12">
        <v>7.77</v>
      </c>
      <c r="J8" s="12">
        <v>43.72</v>
      </c>
      <c r="K8" s="12">
        <v>7.72</v>
      </c>
      <c r="L8" s="12">
        <v>43.58</v>
      </c>
      <c r="M8" s="12">
        <v>7.74</v>
      </c>
      <c r="N8" s="12">
        <v>13.5</v>
      </c>
      <c r="O8" s="12" t="s">
        <v>28</v>
      </c>
      <c r="P8" s="12" t="s">
        <v>29</v>
      </c>
      <c r="Q8" s="12">
        <v>119.23225382685841</v>
      </c>
      <c r="R8" s="12">
        <v>-3.6</v>
      </c>
      <c r="S8" s="12">
        <v>8.06</v>
      </c>
      <c r="T8" s="12">
        <v>-3.5</v>
      </c>
      <c r="U8" s="12">
        <v>0</v>
      </c>
      <c r="V8" s="12">
        <v>0</v>
      </c>
      <c r="W8" s="12">
        <v>-3.5</v>
      </c>
      <c r="X8" s="12">
        <v>0.9</v>
      </c>
      <c r="Y8" s="12"/>
      <c r="Z8" s="12">
        <v>0.7</v>
      </c>
      <c r="AA8" s="12">
        <v>1.4285714285714286</v>
      </c>
      <c r="AB8" s="12">
        <v>8.5</v>
      </c>
      <c r="AC8" s="12">
        <v>14.083586620170648</v>
      </c>
      <c r="AD8" s="12">
        <v>8.4451097692925945</v>
      </c>
      <c r="AE8" s="12">
        <v>-3.9469337956146373</v>
      </c>
      <c r="AF8" s="12">
        <v>-0.44693379561463731</v>
      </c>
      <c r="AG8" s="12"/>
      <c r="AH8" s="15">
        <v>0.44693379561463698</v>
      </c>
      <c r="AI8" s="12"/>
      <c r="AJ8" s="12"/>
    </row>
    <row r="9" spans="1:36" x14ac:dyDescent="0.25">
      <c r="A9" s="12">
        <v>2</v>
      </c>
      <c r="B9" s="12"/>
      <c r="C9" s="12">
        <v>72</v>
      </c>
      <c r="D9" s="12">
        <v>2</v>
      </c>
      <c r="E9" s="12">
        <v>1</v>
      </c>
      <c r="F9" s="12">
        <v>0.7</v>
      </c>
      <c r="G9" s="12">
        <v>26.94</v>
      </c>
      <c r="H9" s="12">
        <v>41.62</v>
      </c>
      <c r="I9" s="12">
        <v>8.11</v>
      </c>
      <c r="J9" s="12">
        <v>44.23</v>
      </c>
      <c r="K9" s="12">
        <v>7.63</v>
      </c>
      <c r="L9" s="12">
        <v>42.92</v>
      </c>
      <c r="M9" s="12">
        <v>7.87</v>
      </c>
      <c r="N9" s="12">
        <v>15</v>
      </c>
      <c r="O9" s="12" t="s">
        <v>28</v>
      </c>
      <c r="P9" s="12" t="s">
        <v>29</v>
      </c>
      <c r="Q9" s="12">
        <v>119.23225382685841</v>
      </c>
      <c r="R9" s="12">
        <v>-2.5</v>
      </c>
      <c r="S9" s="12">
        <v>11.99</v>
      </c>
      <c r="T9" s="12">
        <v>-1.25</v>
      </c>
      <c r="U9" s="12">
        <v>-2</v>
      </c>
      <c r="V9" s="12">
        <v>180</v>
      </c>
      <c r="W9" s="12">
        <v>-2.25</v>
      </c>
      <c r="X9" s="12">
        <v>1</v>
      </c>
      <c r="Y9" s="12" t="s">
        <v>85</v>
      </c>
      <c r="Z9" s="12">
        <v>0.69</v>
      </c>
      <c r="AA9" s="12">
        <v>1.4492753623188408</v>
      </c>
      <c r="AB9" s="12">
        <v>11.739130434782609</v>
      </c>
      <c r="AC9" s="12">
        <v>15.697596352880536</v>
      </c>
      <c r="AD9" s="12">
        <v>11.853193689312183</v>
      </c>
      <c r="AE9" s="12">
        <v>-2.6526378378621631</v>
      </c>
      <c r="AF9" s="12">
        <v>-0.40263783786216312</v>
      </c>
      <c r="AG9" s="12"/>
      <c r="AH9" s="15">
        <v>0.40263783786216301</v>
      </c>
      <c r="AI9" s="12"/>
      <c r="AJ9" s="12"/>
    </row>
    <row r="10" spans="1:36" x14ac:dyDescent="0.25">
      <c r="A10" s="12">
        <v>3</v>
      </c>
      <c r="B10" s="12"/>
      <c r="C10" s="12">
        <v>68</v>
      </c>
      <c r="D10" s="12">
        <v>1</v>
      </c>
      <c r="E10" s="12">
        <v>2</v>
      </c>
      <c r="F10" s="12">
        <v>0.45</v>
      </c>
      <c r="G10" s="12">
        <v>30.08</v>
      </c>
      <c r="H10" s="12">
        <v>42.56</v>
      </c>
      <c r="I10" s="12">
        <v>7.93</v>
      </c>
      <c r="J10" s="12">
        <v>44.88</v>
      </c>
      <c r="K10" s="12">
        <v>7.52</v>
      </c>
      <c r="L10" s="12">
        <v>43.72</v>
      </c>
      <c r="M10" s="12">
        <v>7.72</v>
      </c>
      <c r="N10" s="12">
        <v>7</v>
      </c>
      <c r="O10" s="12" t="s">
        <v>28</v>
      </c>
      <c r="P10" s="12" t="s">
        <v>29</v>
      </c>
      <c r="Q10" s="12">
        <v>119.23225382685841</v>
      </c>
      <c r="R10" s="12">
        <v>-3.08</v>
      </c>
      <c r="S10" s="12">
        <v>2.1</v>
      </c>
      <c r="T10" s="12">
        <v>-2</v>
      </c>
      <c r="U10" s="12">
        <v>-1.75</v>
      </c>
      <c r="V10" s="12">
        <v>80</v>
      </c>
      <c r="W10" s="12">
        <v>-2.875</v>
      </c>
      <c r="X10" s="12">
        <v>0.6</v>
      </c>
      <c r="Y10" s="12"/>
      <c r="Z10" s="12">
        <v>0.66</v>
      </c>
      <c r="AA10" s="12">
        <v>1.5151515151515151</v>
      </c>
      <c r="AB10" s="12">
        <v>2.6439393939393936</v>
      </c>
      <c r="AC10" s="12">
        <v>7.369445108899475</v>
      </c>
      <c r="AD10" s="12">
        <v>2.1814348292102204</v>
      </c>
      <c r="AE10" s="12">
        <v>-3.4240867845949086</v>
      </c>
      <c r="AF10" s="12">
        <v>-0.54908678459490856</v>
      </c>
      <c r="AG10" s="12"/>
      <c r="AH10" s="15">
        <v>0.54908678459490901</v>
      </c>
      <c r="AI10" s="12"/>
      <c r="AJ10" s="12"/>
    </row>
    <row r="11" spans="1:36" x14ac:dyDescent="0.25">
      <c r="A11" s="12">
        <v>4</v>
      </c>
      <c r="B11" s="12"/>
      <c r="C11" s="12">
        <v>57</v>
      </c>
      <c r="D11" s="12">
        <v>1</v>
      </c>
      <c r="E11" s="12">
        <v>2</v>
      </c>
      <c r="F11" s="12">
        <v>0.7</v>
      </c>
      <c r="G11" s="12">
        <v>26.34</v>
      </c>
      <c r="H11" s="12">
        <v>42.24</v>
      </c>
      <c r="I11" s="12">
        <v>7.99</v>
      </c>
      <c r="J11" s="12">
        <v>42.72</v>
      </c>
      <c r="K11" s="12">
        <v>7.9</v>
      </c>
      <c r="L11" s="12">
        <v>42.48</v>
      </c>
      <c r="M11" s="12">
        <v>7.95</v>
      </c>
      <c r="N11" s="12">
        <v>17</v>
      </c>
      <c r="O11" s="12" t="s">
        <v>28</v>
      </c>
      <c r="P11" s="12" t="s">
        <v>29</v>
      </c>
      <c r="Q11" s="12">
        <v>119.23225382685841</v>
      </c>
      <c r="R11" s="12">
        <v>-2.4500000000000002</v>
      </c>
      <c r="S11" s="12">
        <v>13.48</v>
      </c>
      <c r="T11" s="12">
        <v>-2</v>
      </c>
      <c r="U11" s="12">
        <v>0</v>
      </c>
      <c r="V11" s="12">
        <v>0</v>
      </c>
      <c r="W11" s="12">
        <v>-2</v>
      </c>
      <c r="X11" s="12">
        <v>1</v>
      </c>
      <c r="Y11" s="12"/>
      <c r="Z11" s="12">
        <v>0.72</v>
      </c>
      <c r="AA11" s="12">
        <v>1.3888888888888888</v>
      </c>
      <c r="AB11" s="12">
        <v>14.222222222222221</v>
      </c>
      <c r="AC11" s="12">
        <v>17.846506692436083</v>
      </c>
      <c r="AD11" s="12">
        <v>14.168417802117824</v>
      </c>
      <c r="AE11" s="12">
        <v>-2.6482240010291465</v>
      </c>
      <c r="AF11" s="12">
        <v>-0.64822400102914646</v>
      </c>
      <c r="AG11" s="12"/>
      <c r="AH11" s="15">
        <v>0.64822400102914601</v>
      </c>
      <c r="AI11" s="12"/>
      <c r="AJ11" s="12"/>
    </row>
    <row r="12" spans="1:36" x14ac:dyDescent="0.25">
      <c r="A12" s="12">
        <v>5</v>
      </c>
      <c r="B12" s="12"/>
      <c r="C12" s="12">
        <v>76</v>
      </c>
      <c r="D12" s="12">
        <v>1</v>
      </c>
      <c r="E12" s="12">
        <v>1</v>
      </c>
      <c r="F12" s="12">
        <v>0.33</v>
      </c>
      <c r="G12" s="12">
        <v>27.72</v>
      </c>
      <c r="H12" s="12">
        <v>45.18</v>
      </c>
      <c r="I12" s="12">
        <v>7.47</v>
      </c>
      <c r="J12" s="12">
        <v>45.49</v>
      </c>
      <c r="K12" s="12">
        <v>7.42</v>
      </c>
      <c r="L12" s="12">
        <v>45.34</v>
      </c>
      <c r="M12" s="12">
        <v>7.45</v>
      </c>
      <c r="N12" s="12">
        <v>10.5</v>
      </c>
      <c r="O12" s="12" t="s">
        <v>28</v>
      </c>
      <c r="P12" s="12" t="s">
        <v>29</v>
      </c>
      <c r="Q12" s="12">
        <v>119.23225382685841</v>
      </c>
      <c r="R12" s="12">
        <v>-2.8</v>
      </c>
      <c r="S12" s="12">
        <v>5.89</v>
      </c>
      <c r="T12" s="12">
        <v>-3</v>
      </c>
      <c r="U12" s="12">
        <v>-0.5</v>
      </c>
      <c r="V12" s="12">
        <v>90</v>
      </c>
      <c r="W12" s="12">
        <v>-3.25</v>
      </c>
      <c r="X12" s="12">
        <v>0.66</v>
      </c>
      <c r="Y12" s="12"/>
      <c r="Z12" s="12">
        <v>0.64</v>
      </c>
      <c r="AA12" s="12">
        <v>1.5625</v>
      </c>
      <c r="AB12" s="12">
        <v>5.421875</v>
      </c>
      <c r="AC12" s="12">
        <v>10.526343673978507</v>
      </c>
      <c r="AD12" s="12">
        <v>5.8907118747671623</v>
      </c>
      <c r="AE12" s="12">
        <v>-2.9668043514952611</v>
      </c>
      <c r="AF12" s="12">
        <v>0.28319564850473888</v>
      </c>
      <c r="AG12" s="12"/>
      <c r="AH12" s="15">
        <v>0.28319564850473899</v>
      </c>
      <c r="AI12" s="12"/>
      <c r="AJ12" s="12"/>
    </row>
    <row r="13" spans="1:36" x14ac:dyDescent="0.25">
      <c r="A13" s="12">
        <v>6</v>
      </c>
      <c r="B13" s="12"/>
      <c r="C13" s="12">
        <v>72</v>
      </c>
      <c r="D13" s="12">
        <v>1</v>
      </c>
      <c r="E13" s="12">
        <v>1</v>
      </c>
      <c r="F13" s="12">
        <v>0.13</v>
      </c>
      <c r="G13" s="12">
        <v>26.93</v>
      </c>
      <c r="H13" s="12">
        <v>44.7</v>
      </c>
      <c r="I13" s="12">
        <v>7.55</v>
      </c>
      <c r="J13" s="12">
        <v>45.49</v>
      </c>
      <c r="K13" s="12">
        <v>7.42</v>
      </c>
      <c r="L13" s="12">
        <v>45.09</v>
      </c>
      <c r="M13" s="12">
        <v>7.48</v>
      </c>
      <c r="N13" s="12">
        <v>13</v>
      </c>
      <c r="O13" s="12" t="s">
        <v>28</v>
      </c>
      <c r="P13" s="12" t="s">
        <v>29</v>
      </c>
      <c r="Q13" s="12">
        <v>119.23225382685841</v>
      </c>
      <c r="R13" s="12">
        <v>-2.81</v>
      </c>
      <c r="S13" s="12">
        <v>8.52</v>
      </c>
      <c r="T13" s="12">
        <v>-2</v>
      </c>
      <c r="U13" s="12">
        <v>-1.25</v>
      </c>
      <c r="V13" s="12">
        <v>60</v>
      </c>
      <c r="W13" s="12">
        <v>-2.625</v>
      </c>
      <c r="X13" s="12">
        <v>0.6</v>
      </c>
      <c r="Y13" s="12" t="s">
        <v>30</v>
      </c>
      <c r="Z13" s="12">
        <v>0.67</v>
      </c>
      <c r="AA13" s="12">
        <v>1.4925373134328357</v>
      </c>
      <c r="AB13" s="12">
        <v>9.0820895522388057</v>
      </c>
      <c r="AC13" s="12">
        <v>13.145820085410186</v>
      </c>
      <c r="AD13" s="12">
        <v>8.6226587152288623</v>
      </c>
      <c r="AE13" s="12">
        <v>-3.0305181180214871</v>
      </c>
      <c r="AF13" s="12">
        <v>-0.40551811802148707</v>
      </c>
      <c r="AG13" s="12"/>
      <c r="AH13" s="15">
        <v>0.40551811802148702</v>
      </c>
      <c r="AI13" s="12"/>
      <c r="AJ13" s="12"/>
    </row>
    <row r="14" spans="1:36" x14ac:dyDescent="0.25">
      <c r="A14" s="12">
        <v>7</v>
      </c>
      <c r="B14" s="12"/>
      <c r="C14" s="12">
        <v>59</v>
      </c>
      <c r="D14" s="12">
        <v>2</v>
      </c>
      <c r="E14" s="12">
        <v>2</v>
      </c>
      <c r="F14" s="12">
        <v>0.8</v>
      </c>
      <c r="G14" s="12">
        <v>25.22</v>
      </c>
      <c r="H14" s="12">
        <v>44.76</v>
      </c>
      <c r="I14" s="12">
        <v>7.54</v>
      </c>
      <c r="J14" s="12">
        <v>44.94</v>
      </c>
      <c r="K14" s="12">
        <v>7.51</v>
      </c>
      <c r="L14" s="12">
        <v>44.85</v>
      </c>
      <c r="M14" s="12">
        <v>7.53</v>
      </c>
      <c r="N14" s="12">
        <v>15</v>
      </c>
      <c r="O14" s="12" t="s">
        <v>28</v>
      </c>
      <c r="P14" s="12" t="s">
        <v>29</v>
      </c>
      <c r="Q14" s="12">
        <v>119.23225382685841</v>
      </c>
      <c r="R14" s="12">
        <v>-0.62</v>
      </c>
      <c r="S14" s="12">
        <v>14.03</v>
      </c>
      <c r="T14" s="12">
        <v>-0.5</v>
      </c>
      <c r="U14" s="12">
        <v>0</v>
      </c>
      <c r="V14" s="12">
        <v>0</v>
      </c>
      <c r="W14" s="12">
        <v>-0.5</v>
      </c>
      <c r="X14" s="12">
        <v>1</v>
      </c>
      <c r="Y14" s="12"/>
      <c r="Z14" s="12">
        <v>0.65</v>
      </c>
      <c r="AA14" s="12">
        <v>1.5384615384615383</v>
      </c>
      <c r="AB14" s="12">
        <v>14.23076923076923</v>
      </c>
      <c r="AC14" s="12">
        <v>15.23426134095752</v>
      </c>
      <c r="AD14" s="12">
        <v>14.249258944628451</v>
      </c>
      <c r="AE14" s="12">
        <v>-0.64025155761389485</v>
      </c>
      <c r="AF14" s="12">
        <v>-0.14025155761389485</v>
      </c>
      <c r="AG14" s="12"/>
      <c r="AH14" s="15">
        <v>0.14025155761389499</v>
      </c>
      <c r="AI14" s="12"/>
      <c r="AJ14" s="12"/>
    </row>
    <row r="15" spans="1:36" x14ac:dyDescent="0.25">
      <c r="A15" s="12">
        <v>8</v>
      </c>
      <c r="B15" s="12"/>
      <c r="C15" s="12">
        <v>71</v>
      </c>
      <c r="D15" s="12">
        <v>1</v>
      </c>
      <c r="E15" s="12">
        <v>2</v>
      </c>
      <c r="F15" s="12">
        <v>0.05</v>
      </c>
      <c r="G15" s="12">
        <v>27.3</v>
      </c>
      <c r="H15" s="12">
        <v>43.05</v>
      </c>
      <c r="I15" s="12">
        <v>7.84</v>
      </c>
      <c r="J15" s="12">
        <v>43.6</v>
      </c>
      <c r="K15" s="12">
        <v>7.74</v>
      </c>
      <c r="L15" s="12">
        <v>43.33</v>
      </c>
      <c r="M15" s="12">
        <v>7.79</v>
      </c>
      <c r="N15" s="12">
        <v>13.5</v>
      </c>
      <c r="O15" s="12" t="s">
        <v>28</v>
      </c>
      <c r="P15" s="12" t="s">
        <v>29</v>
      </c>
      <c r="Q15" s="12">
        <v>119.23225382685841</v>
      </c>
      <c r="R15" s="12">
        <v>-2.48</v>
      </c>
      <c r="S15" s="12">
        <v>9.77</v>
      </c>
      <c r="T15" s="12">
        <v>-2.5</v>
      </c>
      <c r="U15" s="12">
        <v>0</v>
      </c>
      <c r="V15" s="12">
        <v>0</v>
      </c>
      <c r="W15" s="12">
        <v>-2.5</v>
      </c>
      <c r="X15" s="12">
        <v>0.95</v>
      </c>
      <c r="Y15" s="12" t="s">
        <v>86</v>
      </c>
      <c r="Z15" s="12">
        <v>0.69</v>
      </c>
      <c r="AA15" s="12">
        <v>1.4492753623188408</v>
      </c>
      <c r="AB15" s="12">
        <v>9.8768115942028984</v>
      </c>
      <c r="AC15" s="12">
        <v>14.129641647894674</v>
      </c>
      <c r="AD15" s="12">
        <v>10.242587620144853</v>
      </c>
      <c r="AE15" s="12">
        <v>-2.6820672791473763</v>
      </c>
      <c r="AF15" s="12">
        <v>-0.1820672791473763</v>
      </c>
      <c r="AG15" s="12"/>
      <c r="AH15" s="15">
        <v>0.182067279147376</v>
      </c>
      <c r="AI15" s="12"/>
      <c r="AJ15" s="12"/>
    </row>
    <row r="16" spans="1:36" x14ac:dyDescent="0.25">
      <c r="A16" s="12">
        <v>9</v>
      </c>
      <c r="B16" s="12"/>
      <c r="C16" s="12">
        <v>76</v>
      </c>
      <c r="D16" s="12">
        <v>2</v>
      </c>
      <c r="E16" s="12">
        <v>2</v>
      </c>
      <c r="F16" s="12">
        <v>0.8</v>
      </c>
      <c r="G16" s="12">
        <v>27.29</v>
      </c>
      <c r="H16" s="12">
        <v>44.18</v>
      </c>
      <c r="I16" s="12">
        <v>7.64</v>
      </c>
      <c r="J16" s="12">
        <v>44.53</v>
      </c>
      <c r="K16" s="12">
        <v>7.58</v>
      </c>
      <c r="L16" s="12">
        <v>44.36</v>
      </c>
      <c r="M16" s="12">
        <v>7.61</v>
      </c>
      <c r="N16" s="12">
        <v>9.5</v>
      </c>
      <c r="O16" s="12" t="s">
        <v>28</v>
      </c>
      <c r="P16" s="12" t="s">
        <v>29</v>
      </c>
      <c r="Q16" s="12">
        <v>119.23225382685841</v>
      </c>
      <c r="R16" s="12">
        <v>0.64</v>
      </c>
      <c r="S16" s="12">
        <v>8.4700000000000006</v>
      </c>
      <c r="T16" s="12">
        <v>-0.5</v>
      </c>
      <c r="U16" s="12">
        <v>0</v>
      </c>
      <c r="V16" s="12">
        <v>0</v>
      </c>
      <c r="W16" s="12">
        <v>-0.5</v>
      </c>
      <c r="X16" s="12">
        <v>0.95</v>
      </c>
      <c r="Y16" s="12"/>
      <c r="Z16" s="12">
        <v>0.62</v>
      </c>
      <c r="AA16" s="12">
        <v>1.6129032258064517</v>
      </c>
      <c r="AB16" s="12">
        <v>8.693548387096774</v>
      </c>
      <c r="AC16" s="12">
        <v>7.6147501598299838</v>
      </c>
      <c r="AD16" s="12">
        <v>8.703576969571003</v>
      </c>
      <c r="AE16" s="12">
        <v>0.67507262203943186</v>
      </c>
      <c r="AF16" s="12">
        <v>1.1750726220394319</v>
      </c>
      <c r="AG16" s="12"/>
      <c r="AH16" s="15">
        <v>1.1750726220394319</v>
      </c>
      <c r="AI16" s="12"/>
      <c r="AJ16" s="12"/>
    </row>
    <row r="17" spans="1:36" x14ac:dyDescent="0.25">
      <c r="A17" s="12">
        <v>10</v>
      </c>
      <c r="B17" s="12"/>
      <c r="C17" s="12">
        <v>64</v>
      </c>
      <c r="D17" s="12">
        <v>2</v>
      </c>
      <c r="E17" s="12">
        <v>2</v>
      </c>
      <c r="F17" s="12">
        <v>0.1</v>
      </c>
      <c r="G17" s="12">
        <v>25.57</v>
      </c>
      <c r="H17" s="12">
        <v>46.81</v>
      </c>
      <c r="I17" s="12">
        <v>7.21</v>
      </c>
      <c r="J17" s="12">
        <v>47.6</v>
      </c>
      <c r="K17" s="12">
        <v>7.09</v>
      </c>
      <c r="L17" s="12">
        <v>47.2</v>
      </c>
      <c r="M17" s="12">
        <v>7.15</v>
      </c>
      <c r="N17" s="12">
        <v>11</v>
      </c>
      <c r="O17" s="12" t="s">
        <v>28</v>
      </c>
      <c r="P17" s="12" t="s">
        <v>29</v>
      </c>
      <c r="Q17" s="12">
        <v>119.23225382685841</v>
      </c>
      <c r="R17" s="12">
        <v>-0.5</v>
      </c>
      <c r="S17" s="12">
        <v>10.11</v>
      </c>
      <c r="T17" s="12">
        <v>-0.25</v>
      </c>
      <c r="U17" s="12">
        <v>-0.5</v>
      </c>
      <c r="V17" s="12">
        <v>5</v>
      </c>
      <c r="W17" s="12">
        <v>-0.5</v>
      </c>
      <c r="X17" s="12">
        <v>1</v>
      </c>
      <c r="Y17" s="12"/>
      <c r="Z17" s="12">
        <v>0.56999999999999995</v>
      </c>
      <c r="AA17" s="12">
        <v>1.7543859649122808</v>
      </c>
      <c r="AB17" s="12">
        <v>10.12280701754386</v>
      </c>
      <c r="AC17" s="12">
        <v>10.472632231813931</v>
      </c>
      <c r="AD17" s="12">
        <v>9.621380071414924</v>
      </c>
      <c r="AE17" s="12">
        <v>-0.48521373142743374</v>
      </c>
      <c r="AF17" s="12">
        <v>1.4786268572566263E-2</v>
      </c>
      <c r="AG17" s="12"/>
      <c r="AH17" s="15">
        <v>1.4786268572566263E-2</v>
      </c>
      <c r="AI17" s="12"/>
      <c r="AJ17" s="12"/>
    </row>
    <row r="18" spans="1:36" x14ac:dyDescent="0.25">
      <c r="A18" s="12">
        <v>11</v>
      </c>
      <c r="B18" s="12"/>
      <c r="C18" s="12">
        <v>69</v>
      </c>
      <c r="D18" s="12">
        <v>2</v>
      </c>
      <c r="E18" s="12">
        <v>2</v>
      </c>
      <c r="F18" s="12">
        <v>0.1</v>
      </c>
      <c r="G18" s="12">
        <v>26.45</v>
      </c>
      <c r="H18" s="12">
        <v>43.05</v>
      </c>
      <c r="I18" s="12">
        <v>7.84</v>
      </c>
      <c r="J18" s="12">
        <v>45.06</v>
      </c>
      <c r="K18" s="12">
        <v>7.49</v>
      </c>
      <c r="L18" s="12">
        <v>44.06</v>
      </c>
      <c r="M18" s="12">
        <v>7.67</v>
      </c>
      <c r="N18" s="12">
        <v>15</v>
      </c>
      <c r="O18" s="12" t="s">
        <v>28</v>
      </c>
      <c r="P18" s="12" t="s">
        <v>29</v>
      </c>
      <c r="Q18" s="12">
        <v>119.23225382685841</v>
      </c>
      <c r="R18" s="12">
        <v>-2.4500000000000002</v>
      </c>
      <c r="S18" s="12">
        <v>11.28</v>
      </c>
      <c r="T18" s="12">
        <v>-1.5</v>
      </c>
      <c r="U18" s="12">
        <v>-1</v>
      </c>
      <c r="V18" s="12">
        <v>15</v>
      </c>
      <c r="W18" s="12">
        <v>-2</v>
      </c>
      <c r="X18" s="12">
        <v>1</v>
      </c>
      <c r="Y18" s="12" t="s">
        <v>31</v>
      </c>
      <c r="Z18" s="12">
        <v>0.68</v>
      </c>
      <c r="AA18" s="12">
        <v>1.4705882352941175</v>
      </c>
      <c r="AB18" s="12">
        <v>12.058823529411764</v>
      </c>
      <c r="AC18" s="12">
        <v>15.4298141896325</v>
      </c>
      <c r="AD18" s="12">
        <v>11.606826838823819</v>
      </c>
      <c r="AE18" s="12">
        <v>-2.5996313985499033</v>
      </c>
      <c r="AF18" s="12">
        <v>-0.59963139854990333</v>
      </c>
      <c r="AG18" s="12"/>
      <c r="AH18" s="15">
        <v>0.59963139854990299</v>
      </c>
      <c r="AI18" s="12"/>
      <c r="AJ18" s="12"/>
    </row>
    <row r="19" spans="1:36" x14ac:dyDescent="0.25">
      <c r="A19" s="12">
        <v>12</v>
      </c>
      <c r="B19" s="12"/>
      <c r="C19" s="12">
        <v>49</v>
      </c>
      <c r="D19" s="12">
        <v>1</v>
      </c>
      <c r="E19" s="12">
        <v>2</v>
      </c>
      <c r="F19" s="12">
        <v>0.05</v>
      </c>
      <c r="G19" s="12">
        <v>27.51</v>
      </c>
      <c r="H19" s="12">
        <v>40.659999999999997</v>
      </c>
      <c r="I19" s="12">
        <v>8.3000000000000007</v>
      </c>
      <c r="J19" s="12">
        <v>41.51</v>
      </c>
      <c r="K19" s="12">
        <v>8.1300000000000008</v>
      </c>
      <c r="L19" s="12">
        <v>41.08</v>
      </c>
      <c r="M19" s="12">
        <v>8.2100000000000009</v>
      </c>
      <c r="N19" s="12">
        <v>13</v>
      </c>
      <c r="O19" s="12" t="s">
        <v>28</v>
      </c>
      <c r="P19" s="12" t="s">
        <v>29</v>
      </c>
      <c r="Q19" s="12">
        <v>119.23225382685841</v>
      </c>
      <c r="R19" s="12">
        <v>0.68</v>
      </c>
      <c r="S19" s="12">
        <v>12.01</v>
      </c>
      <c r="T19" s="12">
        <v>0</v>
      </c>
      <c r="U19" s="12">
        <v>-1.25</v>
      </c>
      <c r="V19" s="12">
        <v>171</v>
      </c>
      <c r="W19" s="12">
        <v>-0.625</v>
      </c>
      <c r="X19" s="12">
        <v>1.25</v>
      </c>
      <c r="Y19" s="12"/>
      <c r="Z19" s="12">
        <v>0.71</v>
      </c>
      <c r="AA19" s="12">
        <v>1.4084507042253522</v>
      </c>
      <c r="AB19" s="12">
        <v>12.119718309859154</v>
      </c>
      <c r="AC19" s="12">
        <v>11.844161835183332</v>
      </c>
      <c r="AD19" s="12">
        <v>12.921260381668914</v>
      </c>
      <c r="AE19" s="12">
        <v>0.76473996800476285</v>
      </c>
      <c r="AF19" s="12">
        <v>1.3897399680047628</v>
      </c>
      <c r="AG19" s="12"/>
      <c r="AH19" s="15">
        <v>1.3897399680047628</v>
      </c>
      <c r="AI19" s="12"/>
      <c r="AJ19" s="12"/>
    </row>
    <row r="20" spans="1:36" x14ac:dyDescent="0.25">
      <c r="A20" s="12">
        <v>13</v>
      </c>
      <c r="B20" s="12"/>
      <c r="C20" s="12">
        <v>72</v>
      </c>
      <c r="D20" s="12">
        <v>2</v>
      </c>
      <c r="E20" s="12">
        <v>1</v>
      </c>
      <c r="F20" s="12">
        <v>0.3</v>
      </c>
      <c r="G20" s="12">
        <v>28.55</v>
      </c>
      <c r="H20" s="12">
        <v>43.32</v>
      </c>
      <c r="I20" s="12">
        <v>7.79</v>
      </c>
      <c r="J20" s="12">
        <v>44.29</v>
      </c>
      <c r="K20" s="12">
        <v>7.62</v>
      </c>
      <c r="L20" s="12">
        <v>43.81</v>
      </c>
      <c r="M20" s="12">
        <v>7.71</v>
      </c>
      <c r="N20" s="12">
        <v>7</v>
      </c>
      <c r="O20" s="12" t="s">
        <v>28</v>
      </c>
      <c r="P20" s="12" t="s">
        <v>29</v>
      </c>
      <c r="Q20" s="12">
        <v>119.23225382685841</v>
      </c>
      <c r="R20" s="12">
        <v>-0.75</v>
      </c>
      <c r="S20" s="12">
        <v>5.79</v>
      </c>
      <c r="T20" s="12">
        <v>0</v>
      </c>
      <c r="U20" s="12">
        <v>-1.5</v>
      </c>
      <c r="V20" s="12">
        <v>93</v>
      </c>
      <c r="W20" s="12">
        <v>-0.75</v>
      </c>
      <c r="X20" s="12">
        <v>0.9</v>
      </c>
      <c r="Y20" s="12"/>
      <c r="Z20" s="12">
        <v>0.62</v>
      </c>
      <c r="AA20" s="12">
        <v>1.6129032258064517</v>
      </c>
      <c r="AB20" s="12">
        <v>5.790322580645161</v>
      </c>
      <c r="AC20" s="12">
        <v>7.3275214974090765</v>
      </c>
      <c r="AD20" s="12">
        <v>6.0583750808517038</v>
      </c>
      <c r="AE20" s="12">
        <v>-0.78687077826557106</v>
      </c>
      <c r="AF20" s="12">
        <v>-3.6870778265571058E-2</v>
      </c>
      <c r="AG20" s="12"/>
      <c r="AH20" s="15">
        <v>3.68707782655711E-2</v>
      </c>
      <c r="AI20" s="12"/>
      <c r="AJ20" s="12"/>
    </row>
    <row r="21" spans="1:36" x14ac:dyDescent="0.25">
      <c r="A21" s="12">
        <v>14</v>
      </c>
      <c r="B21" s="12"/>
      <c r="C21" s="12">
        <v>85</v>
      </c>
      <c r="D21" s="12">
        <v>2</v>
      </c>
      <c r="E21" s="12">
        <v>2</v>
      </c>
      <c r="F21" s="12">
        <v>0.1</v>
      </c>
      <c r="G21" s="12">
        <v>26.09</v>
      </c>
      <c r="H21" s="12">
        <v>43.66</v>
      </c>
      <c r="I21" s="12">
        <v>7.73</v>
      </c>
      <c r="J21" s="12">
        <v>46.75</v>
      </c>
      <c r="K21" s="12">
        <v>7.22</v>
      </c>
      <c r="L21" s="12">
        <v>45.2</v>
      </c>
      <c r="M21" s="12">
        <v>7.47</v>
      </c>
      <c r="N21" s="12">
        <v>15.5</v>
      </c>
      <c r="O21" s="12" t="s">
        <v>28</v>
      </c>
      <c r="P21" s="12" t="s">
        <v>29</v>
      </c>
      <c r="Q21" s="12">
        <v>119.23225382685841</v>
      </c>
      <c r="R21" s="12">
        <v>-2.91</v>
      </c>
      <c r="S21" s="12">
        <v>10.97</v>
      </c>
      <c r="T21" s="12">
        <v>-3.5</v>
      </c>
      <c r="U21" s="12">
        <v>-2</v>
      </c>
      <c r="V21" s="12">
        <v>170</v>
      </c>
      <c r="W21" s="12">
        <v>-4.5</v>
      </c>
      <c r="X21" s="12">
        <v>0.5</v>
      </c>
      <c r="Y21" s="12" t="s">
        <v>88</v>
      </c>
      <c r="Z21" s="12">
        <v>0.7</v>
      </c>
      <c r="AA21" s="12">
        <v>1.4285714285714286</v>
      </c>
      <c r="AB21" s="12">
        <v>9.0714285714285712</v>
      </c>
      <c r="AC21" s="12">
        <v>15.59122185886892</v>
      </c>
      <c r="AD21" s="12">
        <v>11.008298406642433</v>
      </c>
      <c r="AE21" s="12">
        <v>-3.2080464165585405</v>
      </c>
      <c r="AF21" s="12">
        <v>1.2919535834414595</v>
      </c>
      <c r="AG21" s="12"/>
      <c r="AH21" s="15">
        <v>1.2919535834414595</v>
      </c>
      <c r="AI21" s="12"/>
      <c r="AJ21" s="12"/>
    </row>
    <row r="22" spans="1:36" x14ac:dyDescent="0.25">
      <c r="A22" s="12">
        <v>15</v>
      </c>
      <c r="B22" s="12"/>
      <c r="C22" s="12">
        <v>70</v>
      </c>
      <c r="D22" s="12">
        <v>1</v>
      </c>
      <c r="E22" s="12">
        <v>2</v>
      </c>
      <c r="F22" s="12">
        <v>0.2</v>
      </c>
      <c r="G22" s="12">
        <v>25.49</v>
      </c>
      <c r="H22" s="12">
        <v>43.77</v>
      </c>
      <c r="I22" s="12">
        <v>7.71</v>
      </c>
      <c r="J22" s="12">
        <v>44.82</v>
      </c>
      <c r="K22" s="12">
        <v>7.53</v>
      </c>
      <c r="L22" s="12">
        <v>44.3</v>
      </c>
      <c r="M22" s="12">
        <v>7.62</v>
      </c>
      <c r="N22" s="12">
        <v>15</v>
      </c>
      <c r="O22" s="12" t="s">
        <v>28</v>
      </c>
      <c r="P22" s="12" t="s">
        <v>29</v>
      </c>
      <c r="Q22" s="12">
        <v>119.23225382685841</v>
      </c>
      <c r="R22" s="12">
        <v>-0.75</v>
      </c>
      <c r="S22" s="12">
        <v>13.84</v>
      </c>
      <c r="T22" s="12">
        <v>0</v>
      </c>
      <c r="U22" s="12">
        <v>-1.25</v>
      </c>
      <c r="V22" s="12">
        <v>125</v>
      </c>
      <c r="W22" s="12">
        <v>-0.625</v>
      </c>
      <c r="X22" s="12">
        <v>0.66</v>
      </c>
      <c r="Y22" s="12" t="s">
        <v>32</v>
      </c>
      <c r="Z22" s="12">
        <v>0.68</v>
      </c>
      <c r="AA22" s="12">
        <v>1.4705882352941175</v>
      </c>
      <c r="AB22" s="12">
        <v>14.080882352941176</v>
      </c>
      <c r="AC22" s="12">
        <v>15.352508713316098</v>
      </c>
      <c r="AD22" s="12">
        <v>14.170153043843159</v>
      </c>
      <c r="AE22" s="12">
        <v>-0.8040018552415984</v>
      </c>
      <c r="AF22" s="12">
        <v>-0.1790018552415984</v>
      </c>
      <c r="AG22" s="12"/>
      <c r="AH22" s="15">
        <v>0.17900185524159801</v>
      </c>
      <c r="AI22" s="12"/>
      <c r="AJ22" s="12"/>
    </row>
    <row r="23" spans="1:36" x14ac:dyDescent="0.25">
      <c r="A23" s="12">
        <v>16</v>
      </c>
      <c r="B23" s="12"/>
      <c r="C23" s="12">
        <v>43</v>
      </c>
      <c r="D23" s="12">
        <v>1</v>
      </c>
      <c r="E23" s="12">
        <v>1</v>
      </c>
      <c r="F23" s="12">
        <v>0.12</v>
      </c>
      <c r="G23" s="12">
        <v>28.72</v>
      </c>
      <c r="H23" s="12">
        <v>40.71</v>
      </c>
      <c r="I23" s="12">
        <v>8.2899999999999991</v>
      </c>
      <c r="J23" s="12">
        <v>42.19</v>
      </c>
      <c r="K23" s="12">
        <v>8</v>
      </c>
      <c r="L23" s="12">
        <v>41.45</v>
      </c>
      <c r="M23" s="12">
        <v>8.14</v>
      </c>
      <c r="N23" s="12">
        <v>15.5</v>
      </c>
      <c r="O23" s="12" t="s">
        <v>28</v>
      </c>
      <c r="P23" s="12" t="s">
        <v>29</v>
      </c>
      <c r="Q23" s="12">
        <v>119.23225382685841</v>
      </c>
      <c r="R23" s="12">
        <v>-5</v>
      </c>
      <c r="S23" s="12">
        <v>8.57</v>
      </c>
      <c r="T23" s="12">
        <v>-4.25</v>
      </c>
      <c r="U23" s="12">
        <v>-1</v>
      </c>
      <c r="V23" s="12">
        <v>1</v>
      </c>
      <c r="W23" s="12">
        <v>-4.75</v>
      </c>
      <c r="X23" s="12">
        <v>1</v>
      </c>
      <c r="Y23" s="12" t="s">
        <v>33</v>
      </c>
      <c r="Z23" s="12">
        <v>0.69</v>
      </c>
      <c r="AA23" s="12">
        <v>1.4492753623188408</v>
      </c>
      <c r="AB23" s="12">
        <v>8.615942028985506</v>
      </c>
      <c r="AC23" s="12">
        <v>16.727611943969031</v>
      </c>
      <c r="AD23" s="12">
        <v>9.2914437500182849</v>
      </c>
      <c r="AE23" s="12">
        <v>-5.1309560538260133</v>
      </c>
      <c r="AF23" s="12">
        <v>-0.38095605382601327</v>
      </c>
      <c r="AG23" s="12"/>
      <c r="AH23" s="15">
        <v>0.380956053826013</v>
      </c>
      <c r="AI23" s="12"/>
      <c r="AJ23" s="12"/>
    </row>
    <row r="24" spans="1:36" x14ac:dyDescent="0.25">
      <c r="A24" s="12">
        <v>17</v>
      </c>
      <c r="B24" s="12"/>
      <c r="C24" s="12">
        <v>66</v>
      </c>
      <c r="D24" s="12">
        <v>1</v>
      </c>
      <c r="E24" s="12">
        <v>2</v>
      </c>
      <c r="F24" s="12">
        <v>0.33</v>
      </c>
      <c r="G24" s="12">
        <v>26.81</v>
      </c>
      <c r="H24" s="12">
        <v>43.83</v>
      </c>
      <c r="I24" s="12">
        <v>7.7</v>
      </c>
      <c r="J24" s="12">
        <v>44.12</v>
      </c>
      <c r="K24" s="12">
        <v>7.65</v>
      </c>
      <c r="L24" s="12">
        <v>43.97</v>
      </c>
      <c r="M24" s="12">
        <v>7.68</v>
      </c>
      <c r="N24" s="12">
        <v>14.5</v>
      </c>
      <c r="O24" s="12" t="s">
        <v>28</v>
      </c>
      <c r="P24" s="12" t="s">
        <v>29</v>
      </c>
      <c r="Q24" s="12">
        <v>119.23225382685841</v>
      </c>
      <c r="R24" s="12">
        <v>-2.76</v>
      </c>
      <c r="S24" s="12">
        <v>10.32</v>
      </c>
      <c r="T24" s="12">
        <v>-3</v>
      </c>
      <c r="U24" s="12">
        <v>0</v>
      </c>
      <c r="V24" s="12">
        <v>0</v>
      </c>
      <c r="W24" s="12">
        <v>-3</v>
      </c>
      <c r="X24" s="12">
        <v>0.8</v>
      </c>
      <c r="Y24" s="12" t="s">
        <v>88</v>
      </c>
      <c r="Z24" s="12">
        <v>0.7</v>
      </c>
      <c r="AA24" s="12">
        <v>1.4285714285714286</v>
      </c>
      <c r="AB24" s="12">
        <v>10.214285714285715</v>
      </c>
      <c r="AC24" s="12">
        <v>14.99955383258099</v>
      </c>
      <c r="AD24" s="12">
        <v>10.68486321422146</v>
      </c>
      <c r="AE24" s="12">
        <v>-3.0202834328516706</v>
      </c>
      <c r="AF24" s="12">
        <v>-2.0283432851670558E-2</v>
      </c>
      <c r="AG24" s="12"/>
      <c r="AH24" s="15">
        <v>2.0283432851670599E-2</v>
      </c>
      <c r="AI24" s="12"/>
      <c r="AJ24" s="12"/>
    </row>
    <row r="25" spans="1:36" x14ac:dyDescent="0.25">
      <c r="A25" s="12">
        <v>18</v>
      </c>
      <c r="B25" s="12"/>
      <c r="C25" s="12">
        <v>77</v>
      </c>
      <c r="D25" s="12">
        <v>2</v>
      </c>
      <c r="E25" s="12">
        <v>2</v>
      </c>
      <c r="F25" s="12">
        <v>0.1</v>
      </c>
      <c r="G25" s="12">
        <v>27.07</v>
      </c>
      <c r="H25" s="12">
        <v>42.13</v>
      </c>
      <c r="I25" s="12">
        <v>8.01</v>
      </c>
      <c r="J25" s="12">
        <v>44</v>
      </c>
      <c r="K25" s="12">
        <v>7.67</v>
      </c>
      <c r="L25" s="12">
        <v>43.06</v>
      </c>
      <c r="M25" s="12">
        <v>7.84</v>
      </c>
      <c r="N25" s="12">
        <v>12.5</v>
      </c>
      <c r="O25" s="12" t="s">
        <v>28</v>
      </c>
      <c r="P25" s="12" t="s">
        <v>29</v>
      </c>
      <c r="Q25" s="12">
        <v>119.23225382685841</v>
      </c>
      <c r="R25" s="12">
        <v>-1.1499999999999999</v>
      </c>
      <c r="S25" s="12">
        <v>10.76</v>
      </c>
      <c r="T25" s="12">
        <v>-0.25</v>
      </c>
      <c r="U25" s="12">
        <v>-0.5</v>
      </c>
      <c r="V25" s="12">
        <v>13</v>
      </c>
      <c r="W25" s="12">
        <v>-0.5</v>
      </c>
      <c r="X25" s="12">
        <v>0.7</v>
      </c>
      <c r="Y25" s="12"/>
      <c r="Z25" s="12">
        <v>0.68</v>
      </c>
      <c r="AA25" s="12">
        <v>1.4705882352941175</v>
      </c>
      <c r="AB25" s="12">
        <v>11.764705882352942</v>
      </c>
      <c r="AC25" s="12">
        <v>13.108645841980445</v>
      </c>
      <c r="AD25" s="12">
        <v>11.285326578180578</v>
      </c>
      <c r="AE25" s="12">
        <v>-1.2398570993839095</v>
      </c>
      <c r="AF25" s="12">
        <v>-0.73985709938390953</v>
      </c>
      <c r="AG25" s="12"/>
      <c r="AH25" s="15">
        <v>0.73985709938390998</v>
      </c>
      <c r="AI25" s="12"/>
      <c r="AJ25" s="12"/>
    </row>
    <row r="26" spans="1:36" x14ac:dyDescent="0.25">
      <c r="A26" s="12">
        <v>19</v>
      </c>
      <c r="B26" s="12"/>
      <c r="C26" s="12">
        <v>62</v>
      </c>
      <c r="D26" s="12">
        <v>1</v>
      </c>
      <c r="E26" s="12">
        <v>1</v>
      </c>
      <c r="F26" s="12">
        <v>0.9</v>
      </c>
      <c r="G26" s="12">
        <v>25.83</v>
      </c>
      <c r="H26" s="12">
        <v>45.24</v>
      </c>
      <c r="I26" s="12">
        <v>7.46</v>
      </c>
      <c r="J26" s="12">
        <v>46.11</v>
      </c>
      <c r="K26" s="12">
        <v>7.32</v>
      </c>
      <c r="L26" s="12">
        <v>45.67</v>
      </c>
      <c r="M26" s="12">
        <v>7.39</v>
      </c>
      <c r="N26" s="12">
        <v>14.5</v>
      </c>
      <c r="O26" s="12" t="s">
        <v>28</v>
      </c>
      <c r="P26" s="12" t="s">
        <v>29</v>
      </c>
      <c r="Q26" s="12">
        <v>119.23225382685841</v>
      </c>
      <c r="R26" s="12">
        <v>-2.1</v>
      </c>
      <c r="S26" s="12">
        <v>11.13</v>
      </c>
      <c r="T26" s="12">
        <v>-1.5</v>
      </c>
      <c r="U26" s="12">
        <v>-1</v>
      </c>
      <c r="V26" s="12">
        <v>170</v>
      </c>
      <c r="W26" s="12">
        <v>-2</v>
      </c>
      <c r="X26" s="12">
        <v>1</v>
      </c>
      <c r="Y26" s="12"/>
      <c r="Z26" s="12">
        <v>0.63</v>
      </c>
      <c r="AA26" s="12">
        <v>1.5873015873015872</v>
      </c>
      <c r="AB26" s="12">
        <v>11.325396825396826</v>
      </c>
      <c r="AC26" s="12">
        <v>14.48813942110953</v>
      </c>
      <c r="AD26" s="12">
        <v>11.119251354723984</v>
      </c>
      <c r="AE26" s="12">
        <v>-2.1223994818228942</v>
      </c>
      <c r="AF26" s="12">
        <v>-0.12239948182289417</v>
      </c>
      <c r="AG26" s="12"/>
      <c r="AH26" s="15">
        <v>0.12239948182289399</v>
      </c>
      <c r="AI26" s="12"/>
      <c r="AJ26" s="12"/>
    </row>
    <row r="27" spans="1:36" x14ac:dyDescent="0.25">
      <c r="A27" s="12">
        <v>20</v>
      </c>
      <c r="B27" s="12"/>
      <c r="C27" s="12">
        <v>84</v>
      </c>
      <c r="D27" s="12">
        <v>1</v>
      </c>
      <c r="E27" s="12">
        <v>2</v>
      </c>
      <c r="F27" s="12">
        <v>0.4</v>
      </c>
      <c r="G27" s="12">
        <v>26.84</v>
      </c>
      <c r="H27" s="12">
        <v>43.32</v>
      </c>
      <c r="I27" s="12">
        <v>7.79</v>
      </c>
      <c r="J27" s="12">
        <v>44.12</v>
      </c>
      <c r="K27" s="12">
        <v>7.65</v>
      </c>
      <c r="L27" s="12">
        <v>43.72</v>
      </c>
      <c r="M27" s="12">
        <v>7.72</v>
      </c>
      <c r="N27" s="12">
        <v>14.5</v>
      </c>
      <c r="O27" s="12" t="s">
        <v>28</v>
      </c>
      <c r="P27" s="12" t="s">
        <v>29</v>
      </c>
      <c r="Q27" s="12">
        <v>119.23225382685841</v>
      </c>
      <c r="R27" s="12">
        <v>-2.62</v>
      </c>
      <c r="S27" s="12">
        <v>10.55</v>
      </c>
      <c r="T27" s="12">
        <v>-3</v>
      </c>
      <c r="U27" s="12">
        <v>-0.5</v>
      </c>
      <c r="V27" s="12">
        <v>88</v>
      </c>
      <c r="W27" s="12">
        <v>-3.25</v>
      </c>
      <c r="X27" s="12">
        <v>0.9</v>
      </c>
      <c r="Y27" s="12" t="s">
        <v>34</v>
      </c>
      <c r="Z27" s="12">
        <v>0.69</v>
      </c>
      <c r="AA27" s="12">
        <v>1.4492753623188408</v>
      </c>
      <c r="AB27" s="12">
        <v>9.7898550724637676</v>
      </c>
      <c r="AC27" s="12">
        <v>15.054087871699396</v>
      </c>
      <c r="AD27" s="12">
        <v>10.968983886423057</v>
      </c>
      <c r="AE27" s="12">
        <v>-2.8187217498406736</v>
      </c>
      <c r="AF27" s="12">
        <v>0.43127825015932642</v>
      </c>
      <c r="AG27" s="12"/>
      <c r="AH27" s="15">
        <v>0.43127825015932642</v>
      </c>
      <c r="AI27" s="12"/>
      <c r="AJ27" s="12"/>
    </row>
    <row r="28" spans="1:36" x14ac:dyDescent="0.25">
      <c r="A28" s="12">
        <v>21</v>
      </c>
      <c r="B28" s="12"/>
      <c r="C28" s="12">
        <v>58</v>
      </c>
      <c r="D28" s="12">
        <v>1</v>
      </c>
      <c r="E28" s="12">
        <v>1</v>
      </c>
      <c r="F28" s="12">
        <v>0.4</v>
      </c>
      <c r="G28" s="12">
        <v>26.2</v>
      </c>
      <c r="H28" s="12">
        <v>43.16</v>
      </c>
      <c r="I28" s="12">
        <v>7.82</v>
      </c>
      <c r="J28" s="12">
        <v>43.38</v>
      </c>
      <c r="K28" s="12">
        <v>7.78</v>
      </c>
      <c r="L28" s="12">
        <v>43.27</v>
      </c>
      <c r="M28" s="12">
        <v>7.8</v>
      </c>
      <c r="N28" s="12">
        <v>16.5</v>
      </c>
      <c r="O28" s="12" t="s">
        <v>28</v>
      </c>
      <c r="P28" s="12" t="s">
        <v>29</v>
      </c>
      <c r="Q28" s="12">
        <v>119.23225382685841</v>
      </c>
      <c r="R28" s="12">
        <v>-2.4</v>
      </c>
      <c r="S28" s="12">
        <v>12.937505527984845</v>
      </c>
      <c r="T28" s="12">
        <v>-2.25</v>
      </c>
      <c r="U28" s="12">
        <v>-0.5</v>
      </c>
      <c r="V28" s="12">
        <v>80</v>
      </c>
      <c r="W28" s="12">
        <v>-2.5</v>
      </c>
      <c r="X28" s="12">
        <v>1</v>
      </c>
      <c r="Y28" s="12"/>
      <c r="Z28" s="12">
        <v>0.69</v>
      </c>
      <c r="AA28" s="12">
        <v>1.4492753623188408</v>
      </c>
      <c r="AB28" s="12">
        <v>12.876811594202898</v>
      </c>
      <c r="AC28" s="12">
        <v>17.131776834856545</v>
      </c>
      <c r="AD28" s="12">
        <v>13.474465453573448</v>
      </c>
      <c r="AE28" s="12">
        <v>-2.5235448530853368</v>
      </c>
      <c r="AF28" s="12">
        <v>-2.3544853085336825E-2</v>
      </c>
      <c r="AG28" s="12"/>
      <c r="AH28" s="15">
        <v>2.3544853085336801E-2</v>
      </c>
      <c r="AI28" s="12"/>
      <c r="AJ28" s="12"/>
    </row>
    <row r="29" spans="1:36" x14ac:dyDescent="0.25">
      <c r="A29" s="12">
        <v>22</v>
      </c>
      <c r="B29" s="12"/>
      <c r="C29" s="12">
        <v>75</v>
      </c>
      <c r="D29" s="12">
        <v>1</v>
      </c>
      <c r="E29" s="12">
        <v>1</v>
      </c>
      <c r="F29" s="12">
        <v>0.2</v>
      </c>
      <c r="G29" s="12">
        <v>27.72</v>
      </c>
      <c r="H29" s="12">
        <v>45.18</v>
      </c>
      <c r="I29" s="12">
        <v>7.47</v>
      </c>
      <c r="J29" s="12">
        <v>45.49</v>
      </c>
      <c r="K29" s="12">
        <v>7.42</v>
      </c>
      <c r="L29" s="12">
        <v>45.34</v>
      </c>
      <c r="M29" s="12">
        <v>7.45</v>
      </c>
      <c r="N29" s="12">
        <v>10.5</v>
      </c>
      <c r="O29" s="12" t="s">
        <v>28</v>
      </c>
      <c r="P29" s="12" t="s">
        <v>29</v>
      </c>
      <c r="Q29" s="12">
        <v>119.23225382685841</v>
      </c>
      <c r="R29" s="12">
        <v>-2.8</v>
      </c>
      <c r="S29" s="12">
        <v>5.89</v>
      </c>
      <c r="T29" s="12">
        <v>-3</v>
      </c>
      <c r="U29" s="12">
        <v>-0.5</v>
      </c>
      <c r="V29" s="12">
        <v>90</v>
      </c>
      <c r="W29" s="12">
        <v>-3.25</v>
      </c>
      <c r="X29" s="12">
        <v>0.66</v>
      </c>
      <c r="Y29" s="12"/>
      <c r="Z29" s="12">
        <v>0.65</v>
      </c>
      <c r="AA29" s="12">
        <v>1.5384615384615383</v>
      </c>
      <c r="AB29" s="12">
        <v>5.5</v>
      </c>
      <c r="AC29" s="12">
        <v>10.526343673978507</v>
      </c>
      <c r="AD29" s="12">
        <v>5.8907118747671623</v>
      </c>
      <c r="AE29" s="12">
        <v>-3.0131606694873745</v>
      </c>
      <c r="AF29" s="12">
        <v>0.23683933051262551</v>
      </c>
      <c r="AG29" s="12"/>
      <c r="AH29" s="15">
        <v>0.23683933051262551</v>
      </c>
      <c r="AI29" s="12"/>
      <c r="AJ29" s="12"/>
    </row>
    <row r="30" spans="1:36" x14ac:dyDescent="0.25">
      <c r="A30" s="12">
        <v>23</v>
      </c>
      <c r="B30" s="12"/>
      <c r="C30" s="12">
        <v>84</v>
      </c>
      <c r="D30" s="12">
        <v>1</v>
      </c>
      <c r="E30" s="12">
        <v>1</v>
      </c>
      <c r="F30" s="12">
        <v>0.5</v>
      </c>
      <c r="G30" s="12">
        <v>25.54</v>
      </c>
      <c r="H30" s="12">
        <v>43.05</v>
      </c>
      <c r="I30" s="12">
        <v>7.84</v>
      </c>
      <c r="J30" s="12">
        <v>44.23</v>
      </c>
      <c r="K30" s="12">
        <v>7.63</v>
      </c>
      <c r="L30" s="12">
        <v>43.64</v>
      </c>
      <c r="M30" s="12">
        <v>7.73</v>
      </c>
      <c r="N30" s="12">
        <v>18</v>
      </c>
      <c r="O30" s="12" t="s">
        <v>28</v>
      </c>
      <c r="P30" s="12" t="s">
        <v>29</v>
      </c>
      <c r="Q30" s="12">
        <v>119.23225382685841</v>
      </c>
      <c r="R30" s="12">
        <v>-2.2999999999999998</v>
      </c>
      <c r="S30" s="12">
        <v>14.46</v>
      </c>
      <c r="T30" s="12">
        <v>-1.5</v>
      </c>
      <c r="U30" s="12">
        <v>-1.5</v>
      </c>
      <c r="V30" s="12">
        <v>111</v>
      </c>
      <c r="W30" s="12">
        <v>-2.25</v>
      </c>
      <c r="X30" s="12">
        <v>0.7</v>
      </c>
      <c r="Y30" s="12"/>
      <c r="Z30" s="12">
        <v>0.67</v>
      </c>
      <c r="AA30" s="12">
        <v>1.4925373134328357</v>
      </c>
      <c r="AB30" s="12">
        <v>14.64179104477612</v>
      </c>
      <c r="AC30" s="12">
        <v>18.410564161690026</v>
      </c>
      <c r="AD30" s="12">
        <v>14.92942944820256</v>
      </c>
      <c r="AE30" s="12">
        <v>-2.3323602580366023</v>
      </c>
      <c r="AF30" s="12">
        <v>-8.2360258036602296E-2</v>
      </c>
      <c r="AG30" s="12"/>
      <c r="AH30" s="15">
        <v>8.2360258036602296E-2</v>
      </c>
      <c r="AI30" s="12"/>
      <c r="AJ30" s="12"/>
    </row>
    <row r="31" spans="1:36" x14ac:dyDescent="0.25">
      <c r="A31" s="12">
        <v>24</v>
      </c>
      <c r="B31" s="12"/>
      <c r="C31" s="12">
        <v>75</v>
      </c>
      <c r="D31" s="12">
        <v>1</v>
      </c>
      <c r="E31" s="12">
        <v>2</v>
      </c>
      <c r="F31" s="12">
        <v>0.33</v>
      </c>
      <c r="G31" s="12">
        <v>26.83</v>
      </c>
      <c r="H31" s="12">
        <v>45.36</v>
      </c>
      <c r="I31" s="12">
        <v>7.44</v>
      </c>
      <c r="J31" s="12">
        <v>46.04</v>
      </c>
      <c r="K31" s="12">
        <v>7.33</v>
      </c>
      <c r="L31" s="12">
        <v>45.7</v>
      </c>
      <c r="M31" s="12">
        <v>7.38</v>
      </c>
      <c r="N31" s="12">
        <v>12</v>
      </c>
      <c r="O31" s="12" t="s">
        <v>28</v>
      </c>
      <c r="P31" s="12" t="s">
        <v>29</v>
      </c>
      <c r="Q31" s="12">
        <v>119.23225382685841</v>
      </c>
      <c r="R31" s="12">
        <v>-2.42</v>
      </c>
      <c r="S31" s="12">
        <v>8.01</v>
      </c>
      <c r="T31" s="12">
        <v>-1.5</v>
      </c>
      <c r="U31" s="12">
        <v>-1</v>
      </c>
      <c r="V31" s="12">
        <v>125</v>
      </c>
      <c r="W31" s="12">
        <v>-2</v>
      </c>
      <c r="X31" s="12">
        <v>0.66</v>
      </c>
      <c r="Y31" s="12"/>
      <c r="Z31" s="12">
        <v>0.6</v>
      </c>
      <c r="AA31" s="12">
        <v>1.6666666666666667</v>
      </c>
      <c r="AB31" s="12">
        <v>8.6666666666666661</v>
      </c>
      <c r="AC31" s="12">
        <v>11.93371715958852</v>
      </c>
      <c r="AD31" s="12">
        <v>7.9621696720558193</v>
      </c>
      <c r="AE31" s="12">
        <v>-2.3829284925196204</v>
      </c>
      <c r="AF31" s="12">
        <v>-0.38292849251962036</v>
      </c>
      <c r="AG31" s="12"/>
      <c r="AH31" s="15">
        <v>0.38292849251962002</v>
      </c>
      <c r="AI31" s="12"/>
      <c r="AJ31" s="12"/>
    </row>
    <row r="32" spans="1:36" x14ac:dyDescent="0.25">
      <c r="A32" s="12">
        <v>25</v>
      </c>
      <c r="B32" s="12"/>
      <c r="C32" s="12">
        <v>66</v>
      </c>
      <c r="D32" s="12">
        <v>1</v>
      </c>
      <c r="E32" s="12">
        <v>2</v>
      </c>
      <c r="F32" s="12">
        <v>0.5</v>
      </c>
      <c r="G32" s="12">
        <v>25.8</v>
      </c>
      <c r="H32" s="12">
        <v>44.23</v>
      </c>
      <c r="I32" s="12">
        <v>7.63</v>
      </c>
      <c r="J32" s="12">
        <v>45.06</v>
      </c>
      <c r="K32" s="12">
        <v>7.49</v>
      </c>
      <c r="L32" s="12">
        <v>44.64</v>
      </c>
      <c r="M32" s="12">
        <v>7.56</v>
      </c>
      <c r="N32" s="12">
        <v>13.5</v>
      </c>
      <c r="O32" s="12" t="s">
        <v>28</v>
      </c>
      <c r="P32" s="12" t="s">
        <v>29</v>
      </c>
      <c r="Q32" s="12">
        <v>119.23225382685841</v>
      </c>
      <c r="R32" s="12">
        <v>0.65</v>
      </c>
      <c r="S32" s="12">
        <v>12.47</v>
      </c>
      <c r="T32" s="12">
        <v>0</v>
      </c>
      <c r="U32" s="12">
        <v>-1.25</v>
      </c>
      <c r="V32" s="12">
        <v>105</v>
      </c>
      <c r="W32" s="12">
        <v>-0.625</v>
      </c>
      <c r="X32" s="12">
        <v>1</v>
      </c>
      <c r="Y32" s="12"/>
      <c r="Z32" s="12">
        <v>0.64</v>
      </c>
      <c r="AA32" s="12">
        <v>1.5625</v>
      </c>
      <c r="AB32" s="12">
        <v>12.5234375</v>
      </c>
      <c r="AC32" s="12">
        <v>11.659585015475727</v>
      </c>
      <c r="AD32" s="12">
        <v>12.727976599066558</v>
      </c>
      <c r="AE32" s="12">
        <v>0.68377061349813173</v>
      </c>
      <c r="AF32" s="12">
        <v>1.3087706134981318</v>
      </c>
      <c r="AG32" s="12"/>
      <c r="AH32" s="15">
        <v>1.3087706134981318</v>
      </c>
      <c r="AI32" s="12"/>
      <c r="AJ32" s="12"/>
    </row>
    <row r="33" spans="1:36" x14ac:dyDescent="0.25">
      <c r="A33" s="12">
        <v>26</v>
      </c>
      <c r="B33" s="12"/>
      <c r="C33" s="12">
        <v>82</v>
      </c>
      <c r="D33" s="12">
        <v>1</v>
      </c>
      <c r="E33" s="12">
        <v>2</v>
      </c>
      <c r="F33" s="12">
        <v>0.5</v>
      </c>
      <c r="G33" s="12">
        <v>25.45</v>
      </c>
      <c r="H33" s="12">
        <v>45.98</v>
      </c>
      <c r="I33" s="12">
        <v>7.34</v>
      </c>
      <c r="J33" s="12">
        <v>46.49</v>
      </c>
      <c r="K33" s="12">
        <v>7.26</v>
      </c>
      <c r="L33" s="12">
        <v>46.23</v>
      </c>
      <c r="M33" s="12">
        <v>7.3</v>
      </c>
      <c r="N33" s="12">
        <v>16</v>
      </c>
      <c r="O33" s="12" t="s">
        <v>28</v>
      </c>
      <c r="P33" s="12" t="s">
        <v>29</v>
      </c>
      <c r="Q33" s="12">
        <v>119.23225382685841</v>
      </c>
      <c r="R33" s="12">
        <v>-2.6</v>
      </c>
      <c r="S33" s="12">
        <v>11.66</v>
      </c>
      <c r="T33" s="12">
        <v>-1.75</v>
      </c>
      <c r="U33" s="12">
        <v>-1.25</v>
      </c>
      <c r="V33" s="12">
        <v>10</v>
      </c>
      <c r="W33" s="12">
        <v>-2.375</v>
      </c>
      <c r="X33" s="12">
        <v>0.7</v>
      </c>
      <c r="Y33" s="12"/>
      <c r="Z33" s="12">
        <v>0.63</v>
      </c>
      <c r="AA33" s="12">
        <v>1.5873015873015872</v>
      </c>
      <c r="AB33" s="12">
        <v>12.230158730158731</v>
      </c>
      <c r="AC33" s="12">
        <v>15.65204359357193</v>
      </c>
      <c r="AD33" s="12">
        <v>11.505431360782836</v>
      </c>
      <c r="AE33" s="12">
        <v>-2.6123657066571293</v>
      </c>
      <c r="AF33" s="12">
        <v>-0.23736570665712931</v>
      </c>
      <c r="AG33" s="12"/>
      <c r="AH33" s="15">
        <v>0.237365706657129</v>
      </c>
      <c r="AI33" s="12"/>
      <c r="AJ33" s="12"/>
    </row>
    <row r="34" spans="1:36" x14ac:dyDescent="0.25">
      <c r="A34" s="12">
        <v>27</v>
      </c>
      <c r="B34" s="12"/>
      <c r="C34" s="12">
        <v>59</v>
      </c>
      <c r="D34" s="12">
        <v>1</v>
      </c>
      <c r="E34" s="12">
        <v>1</v>
      </c>
      <c r="F34" s="12">
        <v>0.2</v>
      </c>
      <c r="G34" s="12">
        <v>26</v>
      </c>
      <c r="H34" s="12">
        <v>43.21</v>
      </c>
      <c r="I34" s="12">
        <v>7.81</v>
      </c>
      <c r="J34" s="12">
        <v>43.66</v>
      </c>
      <c r="K34" s="12">
        <v>7.73</v>
      </c>
      <c r="L34" s="12">
        <v>43.44</v>
      </c>
      <c r="M34" s="12">
        <v>7.77</v>
      </c>
      <c r="N34" s="12">
        <v>16.5</v>
      </c>
      <c r="O34" s="12" t="s">
        <v>28</v>
      </c>
      <c r="P34" s="12" t="s">
        <v>29</v>
      </c>
      <c r="Q34" s="12">
        <v>119.23225382685841</v>
      </c>
      <c r="R34" s="12">
        <v>-2.15</v>
      </c>
      <c r="S34" s="12">
        <v>16.5</v>
      </c>
      <c r="T34" s="12">
        <v>-2.5</v>
      </c>
      <c r="U34" s="12">
        <v>-0.25</v>
      </c>
      <c r="V34" s="12">
        <v>140</v>
      </c>
      <c r="W34" s="12">
        <v>-2.625</v>
      </c>
      <c r="X34" s="12">
        <v>1</v>
      </c>
      <c r="Y34" s="12"/>
      <c r="Z34" s="12">
        <v>0.7</v>
      </c>
      <c r="AA34" s="12">
        <v>1.4285714285714286</v>
      </c>
      <c r="AB34" s="12">
        <v>12.75</v>
      </c>
      <c r="AC34" s="12">
        <v>17.111579926073237</v>
      </c>
      <c r="AD34" s="12">
        <v>13.825155180037285</v>
      </c>
      <c r="AE34" s="12">
        <v>-2.3004973222251661</v>
      </c>
      <c r="AF34" s="12">
        <v>0.32450267777483388</v>
      </c>
      <c r="AG34" s="12"/>
      <c r="AH34" s="15">
        <v>0.32450267777483388</v>
      </c>
      <c r="AI34" s="12"/>
      <c r="AJ34" s="12"/>
    </row>
    <row r="35" spans="1:36" x14ac:dyDescent="0.25">
      <c r="A35" s="12">
        <v>28</v>
      </c>
      <c r="B35" s="12"/>
      <c r="C35" s="12">
        <v>51</v>
      </c>
      <c r="D35" s="12">
        <v>2</v>
      </c>
      <c r="E35" s="12">
        <v>1</v>
      </c>
      <c r="F35" s="12">
        <v>0.4</v>
      </c>
      <c r="G35" s="12">
        <v>28.93</v>
      </c>
      <c r="H35" s="12">
        <v>45.73</v>
      </c>
      <c r="I35" s="12">
        <v>7.38</v>
      </c>
      <c r="J35" s="12">
        <v>46.81</v>
      </c>
      <c r="K35" s="12">
        <v>7.21</v>
      </c>
      <c r="L35" s="12">
        <v>46.27</v>
      </c>
      <c r="M35" s="12">
        <v>7.29</v>
      </c>
      <c r="N35" s="12">
        <v>6</v>
      </c>
      <c r="O35" s="12" t="s">
        <v>28</v>
      </c>
      <c r="P35" s="12" t="s">
        <v>29</v>
      </c>
      <c r="Q35" s="12">
        <v>119.23225382685841</v>
      </c>
      <c r="R35" s="12">
        <v>-2.7</v>
      </c>
      <c r="S35" s="12">
        <v>0.85</v>
      </c>
      <c r="T35" s="12">
        <v>-2.5</v>
      </c>
      <c r="U35" s="12">
        <v>-1</v>
      </c>
      <c r="V35" s="12">
        <v>158</v>
      </c>
      <c r="W35" s="12">
        <v>-3</v>
      </c>
      <c r="X35" s="12">
        <v>0.8</v>
      </c>
      <c r="Y35" s="12"/>
      <c r="Z35" s="12">
        <v>0.53</v>
      </c>
      <c r="AA35" s="12">
        <v>1.8867924528301885</v>
      </c>
      <c r="AB35" s="12">
        <v>0.33962264150943433</v>
      </c>
      <c r="AC35" s="12">
        <v>5.524954239503737</v>
      </c>
      <c r="AD35" s="12">
        <v>0.77385047751446845</v>
      </c>
      <c r="AE35" s="12">
        <v>-2.5180849938543126</v>
      </c>
      <c r="AF35" s="12">
        <v>0.48191500614568739</v>
      </c>
      <c r="AG35" s="12"/>
      <c r="AH35" s="15">
        <v>0.48191500614568739</v>
      </c>
      <c r="AI35" s="12"/>
      <c r="AJ35" s="12"/>
    </row>
    <row r="36" spans="1:36" x14ac:dyDescent="0.25">
      <c r="A36" s="12">
        <v>29</v>
      </c>
      <c r="B36" s="12"/>
      <c r="C36" s="12">
        <v>68</v>
      </c>
      <c r="D36" s="12">
        <v>2</v>
      </c>
      <c r="E36" s="12">
        <v>1</v>
      </c>
      <c r="F36" s="12">
        <v>0.1</v>
      </c>
      <c r="G36" s="12">
        <v>26.85</v>
      </c>
      <c r="H36" s="12">
        <v>42.4</v>
      </c>
      <c r="I36" s="12">
        <v>7.96</v>
      </c>
      <c r="J36" s="12">
        <v>43.66</v>
      </c>
      <c r="K36" s="12">
        <v>7.73</v>
      </c>
      <c r="L36" s="12">
        <v>43.03</v>
      </c>
      <c r="M36" s="12">
        <v>7.85</v>
      </c>
      <c r="N36" s="12">
        <v>15</v>
      </c>
      <c r="O36" s="12" t="s">
        <v>28</v>
      </c>
      <c r="P36" s="12" t="s">
        <v>29</v>
      </c>
      <c r="Q36" s="12">
        <v>119.23225382685841</v>
      </c>
      <c r="R36" s="12">
        <v>-2.44</v>
      </c>
      <c r="S36" s="12">
        <v>11.4</v>
      </c>
      <c r="T36" s="12">
        <v>-1.75</v>
      </c>
      <c r="U36" s="12">
        <v>-0.75</v>
      </c>
      <c r="V36" s="12">
        <v>110</v>
      </c>
      <c r="W36" s="12">
        <v>-2.125</v>
      </c>
      <c r="X36" s="12">
        <v>0.7</v>
      </c>
      <c r="Y36" s="12"/>
      <c r="Z36" s="12">
        <v>0.7</v>
      </c>
      <c r="AA36" s="12">
        <v>1.4285714285714286</v>
      </c>
      <c r="AB36" s="12">
        <v>11.964285714285715</v>
      </c>
      <c r="AC36" s="12">
        <v>15.70487459405933</v>
      </c>
      <c r="AD36" s="12">
        <v>11.947893118654772</v>
      </c>
      <c r="AE36" s="12">
        <v>-2.6298870327831905</v>
      </c>
      <c r="AF36" s="12">
        <v>-0.50488703278319047</v>
      </c>
      <c r="AG36" s="12"/>
      <c r="AH36" s="15">
        <v>0.50488703278319003</v>
      </c>
      <c r="AI36" s="12"/>
      <c r="AJ36" s="12"/>
    </row>
    <row r="37" spans="1:36" x14ac:dyDescent="0.25">
      <c r="A37" s="12">
        <v>30</v>
      </c>
      <c r="B37" s="12"/>
      <c r="C37" s="12">
        <v>82</v>
      </c>
      <c r="D37" s="12">
        <v>2</v>
      </c>
      <c r="E37" s="12">
        <v>2</v>
      </c>
      <c r="F37" s="12">
        <v>0.15</v>
      </c>
      <c r="G37" s="12">
        <v>27.76</v>
      </c>
      <c r="H37" s="12">
        <v>42.99</v>
      </c>
      <c r="I37" s="12">
        <v>7.85</v>
      </c>
      <c r="J37" s="12">
        <v>44.64</v>
      </c>
      <c r="K37" s="12">
        <v>7.56</v>
      </c>
      <c r="L37" s="12">
        <v>43.81</v>
      </c>
      <c r="M37" s="12">
        <v>7.71</v>
      </c>
      <c r="N37" s="12">
        <v>12.5</v>
      </c>
      <c r="O37" s="12" t="s">
        <v>28</v>
      </c>
      <c r="P37" s="12" t="s">
        <v>29</v>
      </c>
      <c r="Q37" s="12">
        <v>119.23225382685841</v>
      </c>
      <c r="R37" s="12">
        <v>-3.01</v>
      </c>
      <c r="S37" s="12">
        <v>7.89</v>
      </c>
      <c r="T37" s="12">
        <v>-1.75</v>
      </c>
      <c r="U37" s="12">
        <v>-1.25</v>
      </c>
      <c r="V37" s="12">
        <v>110</v>
      </c>
      <c r="W37" s="12">
        <v>-2.375</v>
      </c>
      <c r="X37" s="12">
        <v>0.5</v>
      </c>
      <c r="Y37" s="12"/>
      <c r="Z37" s="12">
        <v>0.68</v>
      </c>
      <c r="AA37" s="12">
        <v>1.4705882352941175</v>
      </c>
      <c r="AB37" s="12">
        <v>9.007352941176471</v>
      </c>
      <c r="AC37" s="12">
        <v>13.010992878188548</v>
      </c>
      <c r="AD37" s="12">
        <v>8.2267443416599981</v>
      </c>
      <c r="AE37" s="12">
        <v>-3.2532890048394139</v>
      </c>
      <c r="AF37" s="12">
        <v>-0.87828900483941386</v>
      </c>
      <c r="AG37" s="12"/>
      <c r="AH37" s="15">
        <v>0.87828900483941397</v>
      </c>
      <c r="AI37" s="12"/>
      <c r="AJ37" s="12"/>
    </row>
    <row r="38" spans="1:36" x14ac:dyDescent="0.25">
      <c r="A38" s="12">
        <v>31</v>
      </c>
      <c r="B38" s="12"/>
      <c r="C38" s="12">
        <v>77</v>
      </c>
      <c r="D38" s="12">
        <v>2</v>
      </c>
      <c r="E38" s="12">
        <v>2</v>
      </c>
      <c r="F38" s="12">
        <v>0.2</v>
      </c>
      <c r="G38" s="12">
        <v>27.68</v>
      </c>
      <c r="H38" s="12">
        <v>42.99</v>
      </c>
      <c r="I38" s="12">
        <v>7.85</v>
      </c>
      <c r="J38" s="12">
        <v>44.58</v>
      </c>
      <c r="K38" s="12">
        <v>7.57</v>
      </c>
      <c r="L38" s="12">
        <v>43.78</v>
      </c>
      <c r="M38" s="12">
        <v>7.71</v>
      </c>
      <c r="N38" s="12">
        <v>10</v>
      </c>
      <c r="O38" s="12" t="s">
        <v>28</v>
      </c>
      <c r="P38" s="12" t="s">
        <v>29</v>
      </c>
      <c r="Q38" s="12">
        <v>119.23225382685841</v>
      </c>
      <c r="R38" s="12">
        <v>-1.17</v>
      </c>
      <c r="S38" s="12">
        <v>8.15</v>
      </c>
      <c r="T38" s="12">
        <v>0</v>
      </c>
      <c r="U38" s="12">
        <v>-1</v>
      </c>
      <c r="V38" s="12">
        <v>110</v>
      </c>
      <c r="W38" s="12">
        <v>-0.5</v>
      </c>
      <c r="X38" s="12">
        <v>0.6</v>
      </c>
      <c r="Y38" s="12"/>
      <c r="Z38" s="12">
        <v>0.64</v>
      </c>
      <c r="AA38" s="12">
        <v>1.5625</v>
      </c>
      <c r="AB38" s="12">
        <v>9.21875</v>
      </c>
      <c r="AC38" s="12">
        <v>10.413617179260781</v>
      </c>
      <c r="AD38" s="12">
        <v>8.4963992365078642</v>
      </c>
      <c r="AE38" s="12">
        <v>-1.2270194833618666</v>
      </c>
      <c r="AF38" s="12">
        <v>-0.72701948336186661</v>
      </c>
      <c r="AG38" s="12"/>
      <c r="AH38" s="15">
        <v>0.72701948336186695</v>
      </c>
      <c r="AI38" s="12"/>
      <c r="AJ38" s="12"/>
    </row>
    <row r="39" spans="1:36" x14ac:dyDescent="0.25">
      <c r="A39" s="12">
        <v>32</v>
      </c>
      <c r="B39" s="12"/>
      <c r="C39" s="12">
        <v>68</v>
      </c>
      <c r="D39" s="12">
        <v>2</v>
      </c>
      <c r="E39" s="12">
        <v>2</v>
      </c>
      <c r="F39" s="12">
        <v>0.1</v>
      </c>
      <c r="G39" s="12">
        <v>28.62</v>
      </c>
      <c r="H39" s="12">
        <v>42.56</v>
      </c>
      <c r="I39" s="12">
        <v>7.93</v>
      </c>
      <c r="J39" s="12">
        <v>43.1</v>
      </c>
      <c r="K39" s="12">
        <v>7.83</v>
      </c>
      <c r="L39" s="12">
        <v>42.83</v>
      </c>
      <c r="M39" s="12">
        <v>7.88</v>
      </c>
      <c r="N39" s="12">
        <v>8</v>
      </c>
      <c r="O39" s="12" t="s">
        <v>28</v>
      </c>
      <c r="P39" s="12" t="s">
        <v>29</v>
      </c>
      <c r="Q39" s="12">
        <v>119.23225382685841</v>
      </c>
      <c r="R39" s="12">
        <v>-0.66</v>
      </c>
      <c r="S39" s="12">
        <v>6.96</v>
      </c>
      <c r="T39" s="12">
        <v>-0.75</v>
      </c>
      <c r="U39" s="12">
        <v>-1</v>
      </c>
      <c r="V39" s="12">
        <v>96</v>
      </c>
      <c r="W39" s="12">
        <v>-1.25</v>
      </c>
      <c r="X39" s="12">
        <v>0.5</v>
      </c>
      <c r="Y39" s="12"/>
      <c r="Z39" s="12">
        <v>0.66</v>
      </c>
      <c r="AA39" s="12">
        <v>1.5151515151515151</v>
      </c>
      <c r="AB39" s="12">
        <v>6.1060606060606055</v>
      </c>
      <c r="AC39" s="12">
        <v>8.5272971102158621</v>
      </c>
      <c r="AD39" s="12">
        <v>7.433678806104</v>
      </c>
      <c r="AE39" s="12">
        <v>-0.72178808071382905</v>
      </c>
      <c r="AF39" s="12">
        <v>0.52821191928617095</v>
      </c>
      <c r="AG39" s="12"/>
      <c r="AH39" s="15">
        <v>0.52821191928617095</v>
      </c>
      <c r="AI39" s="12"/>
      <c r="AJ39" s="12"/>
    </row>
    <row r="40" spans="1:36" x14ac:dyDescent="0.25">
      <c r="A40" s="12">
        <v>33</v>
      </c>
      <c r="B40" s="12"/>
      <c r="C40" s="12">
        <v>75</v>
      </c>
      <c r="D40" s="12">
        <v>1</v>
      </c>
      <c r="E40" s="12">
        <v>2</v>
      </c>
      <c r="F40" s="12">
        <v>0.1</v>
      </c>
      <c r="G40" s="12">
        <v>27.63</v>
      </c>
      <c r="H40" s="12">
        <v>42.45</v>
      </c>
      <c r="I40" s="12">
        <v>7.95</v>
      </c>
      <c r="J40" s="12">
        <v>42.94</v>
      </c>
      <c r="K40" s="12">
        <v>7.86</v>
      </c>
      <c r="L40" s="12">
        <v>42.7</v>
      </c>
      <c r="M40" s="12">
        <v>7.91</v>
      </c>
      <c r="N40" s="12">
        <v>13.5</v>
      </c>
      <c r="O40" s="12" t="s">
        <v>28</v>
      </c>
      <c r="P40" s="12" t="s">
        <v>29</v>
      </c>
      <c r="Q40" s="12">
        <v>119.23225382685841</v>
      </c>
      <c r="R40" s="12">
        <v>-2.58</v>
      </c>
      <c r="S40" s="12">
        <v>9.6999999999999993</v>
      </c>
      <c r="T40" s="12">
        <v>-2.25</v>
      </c>
      <c r="U40" s="12">
        <v>-0.75</v>
      </c>
      <c r="V40" s="12">
        <v>130</v>
      </c>
      <c r="W40" s="12">
        <v>-2.625</v>
      </c>
      <c r="X40" s="12">
        <v>0.67</v>
      </c>
      <c r="Y40" s="12"/>
      <c r="Z40" s="12">
        <v>0.71</v>
      </c>
      <c r="AA40" s="12">
        <v>1.4084507042253522</v>
      </c>
      <c r="AB40" s="12">
        <v>9.8028169014084501</v>
      </c>
      <c r="AC40" s="12">
        <v>14.282879235910237</v>
      </c>
      <c r="AD40" s="12">
        <v>10.271745512369781</v>
      </c>
      <c r="AE40" s="12">
        <v>-2.8479049437137229</v>
      </c>
      <c r="AF40" s="12">
        <v>-0.22290494371372294</v>
      </c>
      <c r="AG40" s="12"/>
      <c r="AH40" s="15">
        <v>0.22290494371372299</v>
      </c>
      <c r="AI40" s="12"/>
      <c r="AJ40" s="12"/>
    </row>
    <row r="41" spans="1:36" x14ac:dyDescent="0.25">
      <c r="A41" s="12">
        <v>34</v>
      </c>
      <c r="B41" s="12"/>
      <c r="C41" s="12">
        <v>65</v>
      </c>
      <c r="D41" s="12">
        <v>2</v>
      </c>
      <c r="E41" s="12">
        <v>2</v>
      </c>
      <c r="F41" s="12">
        <v>0.5</v>
      </c>
      <c r="G41" s="12">
        <v>26.35</v>
      </c>
      <c r="H41" s="12">
        <v>44.64</v>
      </c>
      <c r="I41" s="12">
        <v>7.56</v>
      </c>
      <c r="J41" s="12">
        <v>45.49</v>
      </c>
      <c r="K41" s="12">
        <v>7.42</v>
      </c>
      <c r="L41" s="12">
        <v>45.06</v>
      </c>
      <c r="M41" s="12">
        <v>7.49</v>
      </c>
      <c r="N41" s="12">
        <v>14</v>
      </c>
      <c r="O41" s="12" t="s">
        <v>28</v>
      </c>
      <c r="P41" s="12" t="s">
        <v>29</v>
      </c>
      <c r="Q41" s="12">
        <v>119.23225382685841</v>
      </c>
      <c r="R41" s="12">
        <v>-2.2999999999999998</v>
      </c>
      <c r="S41" s="12">
        <v>10.289309915710968</v>
      </c>
      <c r="T41" s="12">
        <v>-2.5</v>
      </c>
      <c r="U41" s="12">
        <v>-2</v>
      </c>
      <c r="V41" s="12">
        <v>158</v>
      </c>
      <c r="W41" s="12">
        <v>-3.5</v>
      </c>
      <c r="X41" s="12">
        <v>1</v>
      </c>
      <c r="Y41" s="12"/>
      <c r="Z41" s="12">
        <v>0.65</v>
      </c>
      <c r="AA41" s="12">
        <v>1.5384615384615383</v>
      </c>
      <c r="AB41" s="12">
        <v>8.6153846153846168</v>
      </c>
      <c r="AC41" s="12">
        <v>14.094247553335942</v>
      </c>
      <c r="AD41" s="12">
        <v>10.419301821931521</v>
      </c>
      <c r="AE41" s="12">
        <v>-2.3887147254128736</v>
      </c>
      <c r="AF41" s="12">
        <v>1.1112852745871264</v>
      </c>
      <c r="AG41" s="12"/>
      <c r="AH41" s="15">
        <v>1.1112852745871264</v>
      </c>
      <c r="AI41" s="12"/>
      <c r="AJ41" s="12"/>
    </row>
    <row r="42" spans="1:36" x14ac:dyDescent="0.25">
      <c r="A42" s="12">
        <v>35</v>
      </c>
      <c r="B42" s="12"/>
      <c r="C42" s="12">
        <v>65</v>
      </c>
      <c r="D42" s="12">
        <v>2</v>
      </c>
      <c r="E42" s="12">
        <v>1</v>
      </c>
      <c r="F42" s="12">
        <v>0.5</v>
      </c>
      <c r="G42" s="12">
        <v>26.89</v>
      </c>
      <c r="H42" s="12">
        <v>44.29</v>
      </c>
      <c r="I42" s="12">
        <v>7.62</v>
      </c>
      <c r="J42" s="12">
        <v>44.53</v>
      </c>
      <c r="K42" s="12">
        <v>7.58</v>
      </c>
      <c r="L42" s="12">
        <v>44.41</v>
      </c>
      <c r="M42" s="12">
        <v>7.6</v>
      </c>
      <c r="N42" s="12">
        <v>10</v>
      </c>
      <c r="O42" s="12" t="s">
        <v>28</v>
      </c>
      <c r="P42" s="12" t="s">
        <v>29</v>
      </c>
      <c r="Q42" s="12">
        <v>119.23225382685841</v>
      </c>
      <c r="R42" s="12">
        <v>-0.3</v>
      </c>
      <c r="S42" s="12">
        <v>9.5299999999999994</v>
      </c>
      <c r="T42" s="12">
        <v>0</v>
      </c>
      <c r="U42" s="12">
        <v>0</v>
      </c>
      <c r="V42" s="12">
        <v>0</v>
      </c>
      <c r="W42" s="12">
        <v>0</v>
      </c>
      <c r="X42" s="12">
        <v>1</v>
      </c>
      <c r="Y42" s="12"/>
      <c r="Z42" s="12">
        <v>0.64</v>
      </c>
      <c r="AA42" s="12">
        <v>1.5625</v>
      </c>
      <c r="AB42" s="12">
        <v>10</v>
      </c>
      <c r="AC42" s="12">
        <v>10.285873007048588</v>
      </c>
      <c r="AD42" s="12">
        <v>9.7893251763846596</v>
      </c>
      <c r="AE42" s="12">
        <v>-0.31779061162491418</v>
      </c>
      <c r="AF42" s="12">
        <v>-0.31779061162491418</v>
      </c>
      <c r="AG42" s="12"/>
      <c r="AH42" s="15">
        <v>0.31779061162491401</v>
      </c>
      <c r="AI42" s="12"/>
      <c r="AJ42" s="12"/>
    </row>
    <row r="43" spans="1:36" x14ac:dyDescent="0.25">
      <c r="A43" s="12">
        <v>36</v>
      </c>
      <c r="B43" s="12"/>
      <c r="C43" s="12">
        <v>49</v>
      </c>
      <c r="D43" s="12">
        <v>1</v>
      </c>
      <c r="E43" s="12">
        <v>1</v>
      </c>
      <c r="F43" s="12">
        <v>0.2</v>
      </c>
      <c r="G43" s="12">
        <v>27.84</v>
      </c>
      <c r="H43" s="12">
        <v>39.94</v>
      </c>
      <c r="I43" s="12">
        <v>8.4499999999999993</v>
      </c>
      <c r="J43" s="12">
        <v>40.229999999999997</v>
      </c>
      <c r="K43" s="12">
        <v>8.39</v>
      </c>
      <c r="L43" s="12">
        <v>40.08</v>
      </c>
      <c r="M43" s="12">
        <v>8.42</v>
      </c>
      <c r="N43" s="12">
        <v>13</v>
      </c>
      <c r="O43" s="12" t="s">
        <v>28</v>
      </c>
      <c r="P43" s="12" t="s">
        <v>29</v>
      </c>
      <c r="Q43" s="12">
        <v>119.23225382685841</v>
      </c>
      <c r="R43" s="12">
        <v>-0.43</v>
      </c>
      <c r="S43" s="12">
        <v>12.39</v>
      </c>
      <c r="T43" s="12">
        <v>0.25</v>
      </c>
      <c r="U43" s="12">
        <v>-0.5</v>
      </c>
      <c r="V43" s="12">
        <v>139</v>
      </c>
      <c r="W43" s="12">
        <v>0</v>
      </c>
      <c r="X43" s="12">
        <v>1</v>
      </c>
      <c r="Y43" s="12"/>
      <c r="Z43" s="12">
        <v>0.71</v>
      </c>
      <c r="AA43" s="12">
        <v>1.4084507042253522</v>
      </c>
      <c r="AB43" s="12">
        <v>13</v>
      </c>
      <c r="AC43" s="12">
        <v>14.117784279135305</v>
      </c>
      <c r="AD43" s="12">
        <v>13.459715403923186</v>
      </c>
      <c r="AE43" s="12">
        <v>-0.46722890140060497</v>
      </c>
      <c r="AF43" s="12">
        <v>-0.46722890140060497</v>
      </c>
      <c r="AG43" s="12"/>
      <c r="AH43" s="15">
        <v>0.46722890140060502</v>
      </c>
      <c r="AI43" s="12"/>
      <c r="AJ43" s="12"/>
    </row>
    <row r="44" spans="1:36" x14ac:dyDescent="0.25">
      <c r="A44" s="12">
        <v>37</v>
      </c>
      <c r="B44" s="12"/>
      <c r="C44" s="12">
        <v>79</v>
      </c>
      <c r="D44" s="12">
        <v>1</v>
      </c>
      <c r="E44" s="12">
        <v>1</v>
      </c>
      <c r="F44" s="12">
        <v>0.6</v>
      </c>
      <c r="G44" s="12">
        <v>25.84</v>
      </c>
      <c r="H44" s="12">
        <v>42.24</v>
      </c>
      <c r="I44" s="12">
        <v>7.99</v>
      </c>
      <c r="J44" s="12">
        <v>42.83</v>
      </c>
      <c r="K44" s="12">
        <v>7.88</v>
      </c>
      <c r="L44" s="12">
        <v>42.53</v>
      </c>
      <c r="M44" s="12">
        <v>7.94</v>
      </c>
      <c r="N44" s="12">
        <v>15.5</v>
      </c>
      <c r="O44" s="12" t="s">
        <v>28</v>
      </c>
      <c r="P44" s="12" t="s">
        <v>29</v>
      </c>
      <c r="Q44" s="12">
        <v>119.23225382685841</v>
      </c>
      <c r="R44" s="12">
        <v>-0.5</v>
      </c>
      <c r="S44" s="12">
        <v>14.853340544698328</v>
      </c>
      <c r="T44" s="12">
        <v>0</v>
      </c>
      <c r="U44" s="12">
        <v>-0.25</v>
      </c>
      <c r="V44" s="12">
        <v>75</v>
      </c>
      <c r="W44" s="12">
        <v>-0.125</v>
      </c>
      <c r="X44" s="12">
        <v>1</v>
      </c>
      <c r="Y44" s="12"/>
      <c r="Z44" s="12">
        <v>0.65</v>
      </c>
      <c r="AA44" s="12">
        <v>1.5384615384615383</v>
      </c>
      <c r="AB44" s="12">
        <v>15.307692307692308</v>
      </c>
      <c r="AC44" s="12">
        <v>16.30755214117093</v>
      </c>
      <c r="AD44" s="12">
        <v>15.539736722779301</v>
      </c>
      <c r="AE44" s="12">
        <v>-0.49908002195455919</v>
      </c>
      <c r="AF44" s="12">
        <v>-0.37408002195455919</v>
      </c>
      <c r="AG44" s="12"/>
      <c r="AH44" s="15">
        <v>0.37408002195455903</v>
      </c>
      <c r="AI44" s="12"/>
      <c r="AJ44" s="12"/>
    </row>
    <row r="45" spans="1:36" x14ac:dyDescent="0.25">
      <c r="A45" s="12">
        <v>38</v>
      </c>
      <c r="B45" s="12"/>
      <c r="C45" s="12">
        <v>67</v>
      </c>
      <c r="D45" s="12">
        <v>1</v>
      </c>
      <c r="E45" s="12">
        <v>1</v>
      </c>
      <c r="F45" s="12">
        <v>0.6</v>
      </c>
      <c r="G45" s="12">
        <v>26.09</v>
      </c>
      <c r="H45" s="12">
        <v>45.67</v>
      </c>
      <c r="I45" s="12">
        <v>7.39</v>
      </c>
      <c r="J45" s="12">
        <v>46.23</v>
      </c>
      <c r="K45" s="12">
        <v>7.3</v>
      </c>
      <c r="L45" s="12">
        <v>45.95</v>
      </c>
      <c r="M45" s="12">
        <v>7.34</v>
      </c>
      <c r="N45" s="12">
        <v>11</v>
      </c>
      <c r="O45" s="12" t="s">
        <v>28</v>
      </c>
      <c r="P45" s="12" t="s">
        <v>29</v>
      </c>
      <c r="Q45" s="12">
        <v>119.23225382685841</v>
      </c>
      <c r="R45" s="12">
        <v>-0.61</v>
      </c>
      <c r="S45" s="12">
        <v>9.9700000000000006</v>
      </c>
      <c r="T45" s="12">
        <v>0.25</v>
      </c>
      <c r="U45" s="12">
        <v>-0.25</v>
      </c>
      <c r="V45" s="12">
        <v>85</v>
      </c>
      <c r="W45" s="12">
        <v>0.125</v>
      </c>
      <c r="X45" s="12">
        <v>0.9</v>
      </c>
      <c r="Y45" s="12"/>
      <c r="Z45" s="12">
        <v>0.6</v>
      </c>
      <c r="AA45" s="12">
        <v>1.6666666666666667</v>
      </c>
      <c r="AB45" s="12">
        <v>11.208333333333334</v>
      </c>
      <c r="AC45" s="12">
        <v>10.889111888674726</v>
      </c>
      <c r="AD45" s="12">
        <v>9.8694717788276289</v>
      </c>
      <c r="AE45" s="12">
        <v>-0.61178406590825851</v>
      </c>
      <c r="AF45" s="12">
        <v>-0.73678406590825851</v>
      </c>
      <c r="AG45" s="12"/>
      <c r="AH45" s="15">
        <v>0.73678406590825896</v>
      </c>
      <c r="AI45" s="12"/>
      <c r="AJ45" s="12"/>
    </row>
    <row r="46" spans="1:36" x14ac:dyDescent="0.25">
      <c r="A46" s="12">
        <v>39</v>
      </c>
      <c r="B46" s="12"/>
      <c r="C46" s="12">
        <v>77</v>
      </c>
      <c r="D46" s="12">
        <v>1</v>
      </c>
      <c r="E46" s="12">
        <v>1</v>
      </c>
      <c r="F46" s="12">
        <v>0.5</v>
      </c>
      <c r="G46" s="12">
        <v>27.04</v>
      </c>
      <c r="H46" s="12">
        <v>40.61</v>
      </c>
      <c r="I46" s="12">
        <v>8.31</v>
      </c>
      <c r="J46" s="12">
        <v>42.19</v>
      </c>
      <c r="K46" s="12">
        <v>8</v>
      </c>
      <c r="L46" s="12">
        <v>41.4</v>
      </c>
      <c r="M46" s="12">
        <v>8.16</v>
      </c>
      <c r="N46" s="12">
        <v>14</v>
      </c>
      <c r="O46" s="12" t="s">
        <v>28</v>
      </c>
      <c r="P46" s="12" t="s">
        <v>29</v>
      </c>
      <c r="Q46" s="12">
        <v>119.23225382685841</v>
      </c>
      <c r="R46" s="12">
        <v>-0.65</v>
      </c>
      <c r="S46" s="12">
        <v>12.855941274969044</v>
      </c>
      <c r="T46" s="12">
        <v>-0.25</v>
      </c>
      <c r="U46" s="12">
        <v>-1.25</v>
      </c>
      <c r="V46" s="12">
        <v>15</v>
      </c>
      <c r="W46" s="12">
        <v>-0.875</v>
      </c>
      <c r="X46" s="12">
        <v>0.67</v>
      </c>
      <c r="Y46" s="12"/>
      <c r="Z46" s="12">
        <v>0.6</v>
      </c>
      <c r="AA46" s="12">
        <v>1.6666666666666667</v>
      </c>
      <c r="AB46" s="12">
        <v>12.541666666666666</v>
      </c>
      <c r="AC46" s="12">
        <v>14.721352610872689</v>
      </c>
      <c r="AD46" s="12">
        <v>13.7208285270671</v>
      </c>
      <c r="AE46" s="12">
        <v>-0.60031445028335317</v>
      </c>
      <c r="AF46" s="12">
        <v>0.27468554971664683</v>
      </c>
      <c r="AG46" s="12"/>
      <c r="AH46" s="15">
        <v>0.27468554971664683</v>
      </c>
      <c r="AI46" s="12"/>
      <c r="AJ46" s="12"/>
    </row>
    <row r="47" spans="1:36" x14ac:dyDescent="0.25">
      <c r="A47" s="12">
        <v>40</v>
      </c>
      <c r="B47" s="12"/>
      <c r="C47" s="12">
        <v>57</v>
      </c>
      <c r="D47" s="12">
        <v>2</v>
      </c>
      <c r="E47" s="12">
        <v>2</v>
      </c>
      <c r="F47" s="12">
        <v>0.6</v>
      </c>
      <c r="G47" s="12">
        <v>28.61</v>
      </c>
      <c r="H47" s="12">
        <v>42.67</v>
      </c>
      <c r="I47" s="12"/>
      <c r="J47" s="12">
        <v>45.18</v>
      </c>
      <c r="K47" s="12"/>
      <c r="L47" s="12">
        <v>43.924999999999997</v>
      </c>
      <c r="M47" s="12"/>
      <c r="N47" s="12">
        <v>6</v>
      </c>
      <c r="O47" s="12"/>
      <c r="P47" s="12" t="s">
        <v>29</v>
      </c>
      <c r="Q47" s="12">
        <v>119.23225382685841</v>
      </c>
      <c r="R47" s="12">
        <v>-0.3</v>
      </c>
      <c r="S47" s="12">
        <v>5.5</v>
      </c>
      <c r="T47" s="12">
        <v>0</v>
      </c>
      <c r="U47" s="12">
        <v>0</v>
      </c>
      <c r="V47" s="12">
        <v>0</v>
      </c>
      <c r="W47" s="12">
        <v>0</v>
      </c>
      <c r="X47" s="12">
        <v>0.6</v>
      </c>
      <c r="Y47" s="12"/>
      <c r="Z47" s="12">
        <v>0.62</v>
      </c>
      <c r="AA47" s="12">
        <v>1.6129032258064517</v>
      </c>
      <c r="AB47" s="12">
        <v>6</v>
      </c>
      <c r="AC47" s="12">
        <v>6.2232829080079695</v>
      </c>
      <c r="AD47" s="12">
        <v>5.7089053070787283</v>
      </c>
      <c r="AE47" s="12">
        <v>-0.31891411257612945</v>
      </c>
      <c r="AF47" s="12">
        <v>-0.31891411257612945</v>
      </c>
      <c r="AG47" s="12"/>
      <c r="AH47" s="15">
        <v>0.31891411257612901</v>
      </c>
      <c r="AI47" s="12"/>
      <c r="AJ47" s="12"/>
    </row>
    <row r="48" spans="1:36" x14ac:dyDescent="0.25">
      <c r="A48" s="12">
        <v>41</v>
      </c>
      <c r="B48" s="12"/>
      <c r="C48" s="12">
        <v>57</v>
      </c>
      <c r="D48" s="12">
        <v>2</v>
      </c>
      <c r="E48" s="12">
        <v>2</v>
      </c>
      <c r="F48" s="12">
        <v>0.33</v>
      </c>
      <c r="G48" s="12">
        <v>27.7</v>
      </c>
      <c r="H48" s="12">
        <v>42.72</v>
      </c>
      <c r="I48" s="12"/>
      <c r="J48" s="12">
        <v>43.95</v>
      </c>
      <c r="K48" s="12"/>
      <c r="L48" s="12">
        <v>43.335000000000001</v>
      </c>
      <c r="M48" s="12"/>
      <c r="N48" s="12">
        <v>8.5</v>
      </c>
      <c r="O48" s="12"/>
      <c r="P48" s="12" t="s">
        <v>29</v>
      </c>
      <c r="Q48" s="12">
        <v>119.23225382685841</v>
      </c>
      <c r="R48" s="12">
        <v>0.12</v>
      </c>
      <c r="S48" s="12">
        <v>8.5</v>
      </c>
      <c r="T48" s="12">
        <v>0.5</v>
      </c>
      <c r="U48" s="12">
        <v>-1.5</v>
      </c>
      <c r="V48" s="12">
        <v>165</v>
      </c>
      <c r="W48" s="12">
        <v>-0.25</v>
      </c>
      <c r="X48" s="12">
        <v>0.33</v>
      </c>
      <c r="Y48" s="12"/>
      <c r="Z48" s="12">
        <v>0.64</v>
      </c>
      <c r="AA48" s="12">
        <v>1.5625</v>
      </c>
      <c r="AB48" s="12">
        <v>8.109375</v>
      </c>
      <c r="AC48" s="12">
        <v>8.9255390273357893</v>
      </c>
      <c r="AD48" s="12">
        <v>9.1248726733640986</v>
      </c>
      <c r="AE48" s="12">
        <v>0.12757353345811795</v>
      </c>
      <c r="AF48" s="12">
        <v>0.37757353345811795</v>
      </c>
      <c r="AG48" s="12"/>
      <c r="AH48" s="15">
        <v>0.37757353345811795</v>
      </c>
      <c r="AI48" s="12"/>
      <c r="AJ48" s="12"/>
    </row>
    <row r="49" spans="1:36" x14ac:dyDescent="0.25">
      <c r="A49" s="12">
        <v>42</v>
      </c>
      <c r="B49" s="12"/>
      <c r="C49" s="12">
        <v>53</v>
      </c>
      <c r="D49" s="12">
        <v>1</v>
      </c>
      <c r="E49" s="12">
        <v>1</v>
      </c>
      <c r="F49" s="12">
        <v>0.67</v>
      </c>
      <c r="G49" s="12">
        <v>25.81</v>
      </c>
      <c r="H49" s="12">
        <v>43.16</v>
      </c>
      <c r="I49" s="12"/>
      <c r="J49" s="12">
        <v>45.06</v>
      </c>
      <c r="K49" s="12"/>
      <c r="L49" s="12">
        <v>44.11</v>
      </c>
      <c r="M49" s="12"/>
      <c r="N49" s="12">
        <v>13</v>
      </c>
      <c r="O49" s="12"/>
      <c r="P49" s="12" t="s">
        <v>29</v>
      </c>
      <c r="Q49" s="12">
        <v>119.23225382685841</v>
      </c>
      <c r="R49" s="12">
        <v>7.0000000000000007E-2</v>
      </c>
      <c r="S49" s="12">
        <v>13</v>
      </c>
      <c r="T49" s="12">
        <v>0.75</v>
      </c>
      <c r="U49" s="12">
        <v>-0.75</v>
      </c>
      <c r="V49" s="12">
        <v>165</v>
      </c>
      <c r="W49" s="12">
        <v>0.375</v>
      </c>
      <c r="X49" s="12">
        <v>1</v>
      </c>
      <c r="Y49" s="12"/>
      <c r="Z49" s="12">
        <v>0.65</v>
      </c>
      <c r="AA49" s="12">
        <v>1.5384615384615383</v>
      </c>
      <c r="AB49" s="12">
        <v>13.576923076923077</v>
      </c>
      <c r="AC49" s="12">
        <v>13.341646757336832</v>
      </c>
      <c r="AD49" s="12">
        <v>13.454108935991124</v>
      </c>
      <c r="AE49" s="12">
        <v>7.3100416125289863E-2</v>
      </c>
      <c r="AF49" s="12">
        <v>-0.30189958387471016</v>
      </c>
      <c r="AG49" s="12"/>
      <c r="AH49" s="15">
        <v>0.30189958387471</v>
      </c>
      <c r="AI49" s="12"/>
      <c r="AJ49" s="12"/>
    </row>
    <row r="50" spans="1:36" x14ac:dyDescent="0.25">
      <c r="A50" s="12">
        <v>43</v>
      </c>
      <c r="B50" s="12"/>
      <c r="C50" s="12">
        <v>48</v>
      </c>
      <c r="D50" s="12">
        <v>1</v>
      </c>
      <c r="E50" s="12">
        <v>2</v>
      </c>
      <c r="F50" s="12">
        <v>0.4</v>
      </c>
      <c r="G50" s="12">
        <v>27.13</v>
      </c>
      <c r="H50" s="12">
        <v>42.88</v>
      </c>
      <c r="I50" s="12">
        <v>7.87</v>
      </c>
      <c r="J50" s="12">
        <v>44.06</v>
      </c>
      <c r="K50" s="12">
        <v>7.66</v>
      </c>
      <c r="L50" s="12">
        <v>43.47</v>
      </c>
      <c r="M50" s="12"/>
      <c r="N50" s="12">
        <v>10</v>
      </c>
      <c r="O50" s="12"/>
      <c r="P50" s="12" t="s">
        <v>29</v>
      </c>
      <c r="Q50" s="12">
        <v>119.23225382685841</v>
      </c>
      <c r="R50" s="12">
        <v>0.05</v>
      </c>
      <c r="S50" s="12">
        <v>10</v>
      </c>
      <c r="T50" s="12">
        <v>0.5</v>
      </c>
      <c r="U50" s="12">
        <v>-0.75</v>
      </c>
      <c r="V50" s="12">
        <v>165</v>
      </c>
      <c r="W50" s="12">
        <v>0.125</v>
      </c>
      <c r="X50" s="12">
        <v>0.6</v>
      </c>
      <c r="Y50" s="12" t="s">
        <v>87</v>
      </c>
      <c r="Z50" s="12">
        <v>0.64</v>
      </c>
      <c r="AA50" s="12">
        <v>1.5625</v>
      </c>
      <c r="AB50" s="12">
        <v>10.1953125</v>
      </c>
      <c r="AC50" s="12">
        <v>10.430048369998232</v>
      </c>
      <c r="AD50" s="12">
        <v>10.512001845216298</v>
      </c>
      <c r="AE50" s="12">
        <v>5.2450224139562351E-2</v>
      </c>
      <c r="AF50" s="12">
        <v>-7.2549775860437649E-2</v>
      </c>
      <c r="AG50" s="12"/>
      <c r="AH50" s="15">
        <v>7.2549775860437593E-2</v>
      </c>
      <c r="AI50" s="12"/>
      <c r="AJ50" s="12"/>
    </row>
    <row r="51" spans="1:36" x14ac:dyDescent="0.25">
      <c r="A51" s="12">
        <v>44</v>
      </c>
      <c r="B51" s="12"/>
      <c r="C51" s="12">
        <v>72</v>
      </c>
      <c r="D51" s="12">
        <v>1</v>
      </c>
      <c r="E51" s="12">
        <v>1</v>
      </c>
      <c r="F51" s="12">
        <v>0.8</v>
      </c>
      <c r="G51" s="12">
        <v>26.63</v>
      </c>
      <c r="H51" s="12">
        <v>42.03</v>
      </c>
      <c r="I51" s="12"/>
      <c r="J51" s="12">
        <v>42.35</v>
      </c>
      <c r="K51" s="12"/>
      <c r="L51" s="12">
        <v>42.19</v>
      </c>
      <c r="M51" s="12"/>
      <c r="N51" s="12">
        <v>13</v>
      </c>
      <c r="O51" s="12"/>
      <c r="P51" s="12" t="s">
        <v>29</v>
      </c>
      <c r="Q51" s="12">
        <v>119.23225382685841</v>
      </c>
      <c r="R51" s="12">
        <v>0.05</v>
      </c>
      <c r="S51" s="12">
        <v>13</v>
      </c>
      <c r="T51" s="12">
        <v>0.5</v>
      </c>
      <c r="U51" s="12">
        <v>-0.25</v>
      </c>
      <c r="V51" s="12">
        <v>115</v>
      </c>
      <c r="W51" s="12">
        <v>0.375</v>
      </c>
      <c r="X51" s="12">
        <v>0.8</v>
      </c>
      <c r="Y51" s="12"/>
      <c r="Z51" s="12">
        <v>0.67</v>
      </c>
      <c r="AA51" s="12">
        <v>1.4925373134328357</v>
      </c>
      <c r="AB51" s="12">
        <v>13.559701492537313</v>
      </c>
      <c r="AC51" s="12">
        <v>13.673355895337126</v>
      </c>
      <c r="AD51" s="12">
        <v>13.751871455180064</v>
      </c>
      <c r="AE51" s="12">
        <v>5.2605425094768246E-2</v>
      </c>
      <c r="AF51" s="12">
        <v>-0.32239457490523177</v>
      </c>
      <c r="AG51" s="12"/>
      <c r="AH51" s="15">
        <v>0.32239457490523199</v>
      </c>
      <c r="AI51" s="12"/>
      <c r="AJ51" s="12"/>
    </row>
    <row r="52" spans="1:36" x14ac:dyDescent="0.25">
      <c r="A52" s="12">
        <v>45</v>
      </c>
      <c r="B52" s="12"/>
      <c r="C52" s="12">
        <v>78</v>
      </c>
      <c r="D52" s="12">
        <v>2</v>
      </c>
      <c r="E52" s="12">
        <v>1</v>
      </c>
      <c r="F52" s="12">
        <v>0.35</v>
      </c>
      <c r="G52" s="12">
        <v>25.25</v>
      </c>
      <c r="H52" s="12">
        <v>43.66</v>
      </c>
      <c r="I52" s="12">
        <v>7.73</v>
      </c>
      <c r="J52" s="12">
        <v>43.95</v>
      </c>
      <c r="K52" s="12">
        <v>7.68</v>
      </c>
      <c r="L52" s="12">
        <v>43.805</v>
      </c>
      <c r="M52" s="12"/>
      <c r="N52" s="12">
        <v>15</v>
      </c>
      <c r="O52" s="12"/>
      <c r="P52" s="12" t="s">
        <v>29</v>
      </c>
      <c r="Q52" s="12">
        <v>119.23225382685841</v>
      </c>
      <c r="R52" s="12">
        <v>0.05</v>
      </c>
      <c r="S52" s="12">
        <v>15</v>
      </c>
      <c r="T52" s="12">
        <v>0</v>
      </c>
      <c r="U52" s="12">
        <v>-0.75</v>
      </c>
      <c r="V52" s="12">
        <v>130</v>
      </c>
      <c r="W52" s="12">
        <v>-0.375</v>
      </c>
      <c r="X52" s="12">
        <v>0.67</v>
      </c>
      <c r="Y52" s="12"/>
      <c r="Z52" s="12">
        <v>0.65</v>
      </c>
      <c r="AA52" s="12">
        <v>1.5384615384615383</v>
      </c>
      <c r="AB52" s="12">
        <v>14.423076923076923</v>
      </c>
      <c r="AC52" s="12">
        <v>15.516030317879517</v>
      </c>
      <c r="AD52" s="12">
        <v>15.594588614506083</v>
      </c>
      <c r="AE52" s="12">
        <v>5.1062892807267973E-2</v>
      </c>
      <c r="AF52" s="12">
        <v>0.42606289280726795</v>
      </c>
      <c r="AG52" s="12"/>
      <c r="AH52" s="15">
        <v>0.42606289280726795</v>
      </c>
      <c r="AI52" s="12"/>
      <c r="AJ52" s="12"/>
    </row>
    <row r="53" spans="1:36" x14ac:dyDescent="0.25">
      <c r="A53" s="12">
        <v>46</v>
      </c>
      <c r="B53" s="12"/>
      <c r="C53" s="12">
        <v>48</v>
      </c>
      <c r="D53" s="12">
        <v>2</v>
      </c>
      <c r="E53" s="12">
        <v>2</v>
      </c>
      <c r="F53" s="12">
        <v>0.5</v>
      </c>
      <c r="G53" s="12">
        <v>26.09</v>
      </c>
      <c r="H53" s="12">
        <v>44.75</v>
      </c>
      <c r="I53" s="12">
        <v>7.54</v>
      </c>
      <c r="J53" s="12">
        <v>48.5</v>
      </c>
      <c r="K53" s="12">
        <v>6.96</v>
      </c>
      <c r="L53" s="12">
        <v>46.625</v>
      </c>
      <c r="M53" s="12"/>
      <c r="N53" s="12">
        <v>9</v>
      </c>
      <c r="O53" s="12"/>
      <c r="P53" s="12" t="s">
        <v>29</v>
      </c>
      <c r="Q53" s="12">
        <v>119.23225382685841</v>
      </c>
      <c r="R53" s="12">
        <v>0.05</v>
      </c>
      <c r="S53" s="12">
        <v>9</v>
      </c>
      <c r="T53" s="12">
        <v>0.5</v>
      </c>
      <c r="U53" s="12">
        <v>-1.25</v>
      </c>
      <c r="V53" s="12">
        <v>15</v>
      </c>
      <c r="W53" s="12">
        <v>-0.125</v>
      </c>
      <c r="X53" s="12">
        <v>0.8</v>
      </c>
      <c r="Y53" s="12"/>
      <c r="Z53" s="12">
        <v>0.65</v>
      </c>
      <c r="AA53" s="12">
        <v>1.5384615384615383</v>
      </c>
      <c r="AB53" s="12">
        <v>8.8076923076923084</v>
      </c>
      <c r="AC53" s="12">
        <v>8.7300586456401028</v>
      </c>
      <c r="AD53" s="12">
        <v>8.8161212606611805</v>
      </c>
      <c r="AE53" s="12">
        <v>5.5940699763700516E-2</v>
      </c>
      <c r="AF53" s="12">
        <v>0.18094069976370053</v>
      </c>
      <c r="AG53" s="12"/>
      <c r="AH53" s="15">
        <v>0.18094069976370053</v>
      </c>
      <c r="AI53" s="12"/>
      <c r="AJ53" s="12"/>
    </row>
    <row r="54" spans="1:36" x14ac:dyDescent="0.25">
      <c r="A54" s="12">
        <v>47</v>
      </c>
      <c r="B54" s="12"/>
      <c r="C54" s="12">
        <v>69</v>
      </c>
      <c r="D54" s="12">
        <v>1</v>
      </c>
      <c r="E54" s="12">
        <v>2</v>
      </c>
      <c r="F54" s="12">
        <v>0.67</v>
      </c>
      <c r="G54" s="12">
        <v>27.37</v>
      </c>
      <c r="H54" s="12">
        <v>41.36</v>
      </c>
      <c r="I54" s="12">
        <v>8.16</v>
      </c>
      <c r="J54" s="12">
        <v>41.93</v>
      </c>
      <c r="K54" s="12">
        <v>8.0500000000000007</v>
      </c>
      <c r="L54" s="12">
        <v>41.644999999999996</v>
      </c>
      <c r="M54" s="12"/>
      <c r="N54" s="12">
        <v>11.5</v>
      </c>
      <c r="O54" s="12"/>
      <c r="P54" s="12" t="s">
        <v>29</v>
      </c>
      <c r="Q54" s="12">
        <v>119.23225382685841</v>
      </c>
      <c r="R54" s="12">
        <v>0.05</v>
      </c>
      <c r="S54" s="12">
        <v>11.5</v>
      </c>
      <c r="T54" s="12">
        <v>0.15</v>
      </c>
      <c r="U54" s="12">
        <v>-0.75</v>
      </c>
      <c r="V54" s="12">
        <v>105</v>
      </c>
      <c r="W54" s="12">
        <v>-0.22500000000000001</v>
      </c>
      <c r="X54" s="12">
        <v>0.8</v>
      </c>
      <c r="Y54" s="12"/>
      <c r="Z54" s="12">
        <v>0.68</v>
      </c>
      <c r="AA54" s="12">
        <v>1.4705882352941175</v>
      </c>
      <c r="AB54" s="12">
        <v>11.169117647058824</v>
      </c>
      <c r="AC54" s="12">
        <v>12.418624445120948</v>
      </c>
      <c r="AD54" s="12">
        <v>12.497645336617245</v>
      </c>
      <c r="AE54" s="12">
        <v>5.3734206217482032E-2</v>
      </c>
      <c r="AF54" s="12">
        <v>0.27873420621748202</v>
      </c>
      <c r="AG54" s="12"/>
      <c r="AH54" s="15">
        <v>0.27873420621748202</v>
      </c>
      <c r="AI54" s="12"/>
      <c r="AJ54" s="12"/>
    </row>
    <row r="55" spans="1:36" x14ac:dyDescent="0.25">
      <c r="A55" s="12">
        <v>48</v>
      </c>
      <c r="B55" s="12"/>
      <c r="C55" s="12">
        <v>38</v>
      </c>
      <c r="D55" s="12">
        <v>2</v>
      </c>
      <c r="E55" s="12">
        <v>2</v>
      </c>
      <c r="F55" s="12">
        <v>0.03</v>
      </c>
      <c r="G55" s="12">
        <v>26.25</v>
      </c>
      <c r="H55" s="12">
        <v>42.19</v>
      </c>
      <c r="I55" s="12">
        <v>8</v>
      </c>
      <c r="J55" s="12">
        <v>42.67</v>
      </c>
      <c r="K55" s="12">
        <v>7.91</v>
      </c>
      <c r="L55" s="12">
        <v>42.43</v>
      </c>
      <c r="M55" s="12"/>
      <c r="N55" s="12">
        <v>14</v>
      </c>
      <c r="O55" s="12"/>
      <c r="P55" s="12" t="s">
        <v>29</v>
      </c>
      <c r="Q55" s="12">
        <v>119.23225382685841</v>
      </c>
      <c r="R55" s="12">
        <v>-0.14000000000000001</v>
      </c>
      <c r="S55" s="12">
        <v>14</v>
      </c>
      <c r="T55" s="12">
        <v>-0.75</v>
      </c>
      <c r="U55" s="12">
        <v>0</v>
      </c>
      <c r="V55" s="12">
        <v>0</v>
      </c>
      <c r="W55" s="12">
        <v>-0.75</v>
      </c>
      <c r="X55" s="12">
        <v>0.22</v>
      </c>
      <c r="Y55" s="12"/>
      <c r="Z55" s="12">
        <v>0.68</v>
      </c>
      <c r="AA55" s="12">
        <v>1.4705882352941175</v>
      </c>
      <c r="AB55" s="12">
        <v>12.897058823529411</v>
      </c>
      <c r="AC55" s="12">
        <v>14.711487076913777</v>
      </c>
      <c r="AD55" s="12">
        <v>14.493334599027227</v>
      </c>
      <c r="AE55" s="12">
        <v>-0.14834368496285386</v>
      </c>
      <c r="AF55" s="12">
        <v>0.60165631503714612</v>
      </c>
      <c r="AG55" s="12"/>
      <c r="AH55" s="15">
        <v>0.60165631503714612</v>
      </c>
      <c r="AI55" s="12"/>
      <c r="AJ55" s="12"/>
    </row>
    <row r="56" spans="1:36" x14ac:dyDescent="0.25">
      <c r="A56" s="12">
        <v>49</v>
      </c>
      <c r="B56" s="12"/>
      <c r="C56" s="12">
        <v>37</v>
      </c>
      <c r="D56" s="12">
        <v>1</v>
      </c>
      <c r="E56" s="12">
        <v>2</v>
      </c>
      <c r="F56" s="12">
        <v>0.5</v>
      </c>
      <c r="G56" s="12">
        <v>27.74</v>
      </c>
      <c r="H56" s="12">
        <v>39.94</v>
      </c>
      <c r="I56" s="12">
        <v>8.4499999999999993</v>
      </c>
      <c r="J56" s="12">
        <v>41.77</v>
      </c>
      <c r="K56" s="12">
        <v>8.08</v>
      </c>
      <c r="L56" s="12">
        <v>40.855000000000004</v>
      </c>
      <c r="M56" s="12"/>
      <c r="N56" s="12">
        <v>11.5</v>
      </c>
      <c r="O56" s="12"/>
      <c r="P56" s="12" t="s">
        <v>29</v>
      </c>
      <c r="Q56" s="12">
        <v>119.23225382685841</v>
      </c>
      <c r="R56" s="12">
        <v>0.16</v>
      </c>
      <c r="S56" s="12">
        <v>11.5</v>
      </c>
      <c r="T56" s="12">
        <v>1.5</v>
      </c>
      <c r="U56" s="12">
        <v>-1.75</v>
      </c>
      <c r="V56" s="12">
        <v>40</v>
      </c>
      <c r="W56" s="12">
        <v>0.625</v>
      </c>
      <c r="X56" s="12">
        <v>1</v>
      </c>
      <c r="Y56" s="12"/>
      <c r="Z56" s="12">
        <v>0.69</v>
      </c>
      <c r="AA56" s="12">
        <v>1.4492753623188408</v>
      </c>
      <c r="AB56" s="12">
        <v>12.405797101449275</v>
      </c>
      <c r="AC56" s="12">
        <v>12.389295597074145</v>
      </c>
      <c r="AD56" s="12">
        <v>12.64048415086905</v>
      </c>
      <c r="AE56" s="12">
        <v>0.17332010211848381</v>
      </c>
      <c r="AF56" s="12">
        <v>-0.45167989788151619</v>
      </c>
      <c r="AG56" s="12"/>
      <c r="AH56" s="15">
        <v>0.45167989788151602</v>
      </c>
      <c r="AI56" s="12"/>
      <c r="AJ56" s="12"/>
    </row>
    <row r="57" spans="1:36" x14ac:dyDescent="0.25">
      <c r="A57" s="12">
        <v>50</v>
      </c>
      <c r="B57" s="12"/>
      <c r="C57" s="12">
        <v>81</v>
      </c>
      <c r="D57" s="12">
        <v>1</v>
      </c>
      <c r="E57" s="12">
        <v>1</v>
      </c>
      <c r="F57" s="12">
        <v>0.5</v>
      </c>
      <c r="G57" s="12">
        <v>28.19</v>
      </c>
      <c r="H57" s="12">
        <v>43.16</v>
      </c>
      <c r="I57" s="12">
        <v>7.82</v>
      </c>
      <c r="J57" s="12">
        <v>44.23</v>
      </c>
      <c r="K57" s="12">
        <v>7.63</v>
      </c>
      <c r="L57" s="12">
        <v>43.694999999999993</v>
      </c>
      <c r="M57" s="12"/>
      <c r="N57" s="12">
        <v>6.5</v>
      </c>
      <c r="O57" s="12"/>
      <c r="P57" s="12" t="s">
        <v>29</v>
      </c>
      <c r="Q57" s="12">
        <v>119.23225382685841</v>
      </c>
      <c r="R57" s="12">
        <v>0.24</v>
      </c>
      <c r="S57" s="12">
        <v>7</v>
      </c>
      <c r="T57" s="12">
        <v>1.25</v>
      </c>
      <c r="U57" s="12">
        <v>-0.75</v>
      </c>
      <c r="V57" s="12">
        <v>90</v>
      </c>
      <c r="W57" s="12">
        <v>0.875</v>
      </c>
      <c r="X57" s="12">
        <v>1</v>
      </c>
      <c r="Y57" s="12"/>
      <c r="Z57" s="12">
        <v>0.63</v>
      </c>
      <c r="AA57" s="12">
        <v>1.5873015873015872</v>
      </c>
      <c r="AB57" s="12">
        <v>7.8888888888888893</v>
      </c>
      <c r="AC57" s="12">
        <v>6.8127428535049397</v>
      </c>
      <c r="AD57" s="12">
        <v>7.2213193890058198</v>
      </c>
      <c r="AE57" s="12">
        <v>0.25740321736555449</v>
      </c>
      <c r="AF57" s="12">
        <v>-0.61759678263444551</v>
      </c>
      <c r="AG57" s="12"/>
      <c r="AH57" s="15">
        <v>0.61759678263444595</v>
      </c>
      <c r="AI57" s="12"/>
      <c r="AJ57" s="12"/>
    </row>
    <row r="58" spans="1:36" x14ac:dyDescent="0.25">
      <c r="A58" s="12">
        <v>51</v>
      </c>
      <c r="B58" s="12"/>
      <c r="C58" s="12">
        <v>59</v>
      </c>
      <c r="D58" s="12">
        <v>2</v>
      </c>
      <c r="E58" s="12">
        <v>2</v>
      </c>
      <c r="F58" s="12">
        <v>0.67</v>
      </c>
      <c r="G58" s="12">
        <v>25.85</v>
      </c>
      <c r="H58" s="12">
        <v>41.38</v>
      </c>
      <c r="I58" s="12">
        <v>8.16</v>
      </c>
      <c r="J58" s="12">
        <v>42.65</v>
      </c>
      <c r="K58" s="12">
        <v>7.91</v>
      </c>
      <c r="L58" s="12">
        <v>42.015000000000001</v>
      </c>
      <c r="M58" s="12"/>
      <c r="N58" s="12">
        <v>15</v>
      </c>
      <c r="O58" s="12"/>
      <c r="P58" s="12" t="s">
        <v>29</v>
      </c>
      <c r="Q58" s="12">
        <v>119.23225382685841</v>
      </c>
      <c r="R58" s="12">
        <v>0.28999999999999998</v>
      </c>
      <c r="S58" s="12">
        <v>15.5</v>
      </c>
      <c r="T58" s="12">
        <v>1</v>
      </c>
      <c r="U58" s="12">
        <v>-1.5</v>
      </c>
      <c r="V58" s="12">
        <v>90</v>
      </c>
      <c r="W58" s="12">
        <v>0.25</v>
      </c>
      <c r="X58" s="12">
        <v>0.67</v>
      </c>
      <c r="Y58" s="12"/>
      <c r="Z58" s="12">
        <v>0.69</v>
      </c>
      <c r="AA58" s="12">
        <v>1.4492753623188408</v>
      </c>
      <c r="AB58" s="12">
        <v>15.362318840579711</v>
      </c>
      <c r="AC58" s="12">
        <v>15.748215894995143</v>
      </c>
      <c r="AD58" s="12">
        <v>16.194889490266732</v>
      </c>
      <c r="AE58" s="12">
        <v>0.30820478073739638</v>
      </c>
      <c r="AF58" s="12">
        <v>5.8204780737396378E-2</v>
      </c>
      <c r="AG58" s="12"/>
      <c r="AH58" s="15">
        <v>5.8204780737396378E-2</v>
      </c>
      <c r="AI58" s="12"/>
      <c r="AJ58" s="12"/>
    </row>
    <row r="59" spans="1:36" x14ac:dyDescent="0.25">
      <c r="A59" s="12">
        <v>52</v>
      </c>
      <c r="B59" s="12"/>
      <c r="C59" s="12">
        <v>72</v>
      </c>
      <c r="D59" s="12">
        <v>1</v>
      </c>
      <c r="E59" s="12">
        <v>1</v>
      </c>
      <c r="F59" s="12">
        <v>0.25</v>
      </c>
      <c r="G59" s="12">
        <v>26.04</v>
      </c>
      <c r="H59" s="12">
        <v>42.83</v>
      </c>
      <c r="I59" s="12"/>
      <c r="J59" s="12">
        <v>47.94</v>
      </c>
      <c r="K59" s="12"/>
      <c r="L59" s="12">
        <v>45.384999999999998</v>
      </c>
      <c r="M59" s="12"/>
      <c r="N59" s="12">
        <v>13.5</v>
      </c>
      <c r="O59" s="12"/>
      <c r="P59" s="12" t="s">
        <v>29</v>
      </c>
      <c r="Q59" s="12">
        <v>119.23225382685841</v>
      </c>
      <c r="R59" s="12">
        <v>-1.53</v>
      </c>
      <c r="S59" s="12">
        <v>11</v>
      </c>
      <c r="T59" s="12">
        <v>-0.25</v>
      </c>
      <c r="U59" s="12">
        <v>-4</v>
      </c>
      <c r="V59" s="12">
        <v>60</v>
      </c>
      <c r="W59" s="12">
        <v>-2.25</v>
      </c>
      <c r="X59" s="12">
        <v>0.4</v>
      </c>
      <c r="Y59" s="12"/>
      <c r="Z59" s="12">
        <v>0.61</v>
      </c>
      <c r="AA59" s="12">
        <v>1.639344262295082</v>
      </c>
      <c r="AB59" s="12">
        <v>9.8114754098360653</v>
      </c>
      <c r="AC59" s="12">
        <v>13.363198812727326</v>
      </c>
      <c r="AD59" s="12">
        <v>10.886279469901064</v>
      </c>
      <c r="AE59" s="12">
        <v>-1.5109207991240199</v>
      </c>
      <c r="AF59" s="12">
        <v>0.73907920087598011</v>
      </c>
      <c r="AG59" s="12"/>
      <c r="AH59" s="15">
        <v>0.73907920087598011</v>
      </c>
      <c r="AI59" s="12"/>
      <c r="AJ59" s="12"/>
    </row>
    <row r="60" spans="1:36" x14ac:dyDescent="0.25">
      <c r="A60" s="12">
        <v>53</v>
      </c>
      <c r="B60" s="12"/>
      <c r="C60" s="12">
        <v>73</v>
      </c>
      <c r="D60" s="12">
        <v>1</v>
      </c>
      <c r="E60" s="12">
        <v>1</v>
      </c>
      <c r="F60" s="12">
        <v>0.4</v>
      </c>
      <c r="G60" s="12">
        <v>26.51</v>
      </c>
      <c r="H60" s="12">
        <v>42.83</v>
      </c>
      <c r="I60" s="12"/>
      <c r="J60" s="12">
        <v>44.12</v>
      </c>
      <c r="K60" s="12"/>
      <c r="L60" s="12">
        <v>43.474999999999994</v>
      </c>
      <c r="M60" s="12"/>
      <c r="N60" s="12">
        <v>12</v>
      </c>
      <c r="O60" s="12"/>
      <c r="P60" s="12" t="s">
        <v>29</v>
      </c>
      <c r="Q60" s="12">
        <v>119.23225382685841</v>
      </c>
      <c r="R60" s="12">
        <v>-0.12</v>
      </c>
      <c r="S60" s="12">
        <v>12</v>
      </c>
      <c r="T60" s="12">
        <v>0.5</v>
      </c>
      <c r="U60" s="12">
        <v>-1.75</v>
      </c>
      <c r="V60" s="12">
        <v>2</v>
      </c>
      <c r="W60" s="12">
        <v>-0.375</v>
      </c>
      <c r="X60" s="12">
        <v>1</v>
      </c>
      <c r="Y60" s="12"/>
      <c r="Z60" s="12">
        <v>0.66</v>
      </c>
      <c r="AA60" s="12">
        <v>1.5151515151515151</v>
      </c>
      <c r="AB60" s="12">
        <v>11.431818181818182</v>
      </c>
      <c r="AC60" s="12">
        <v>12.473187140365791</v>
      </c>
      <c r="AD60" s="12">
        <v>12.280307418795973</v>
      </c>
      <c r="AE60" s="12">
        <v>-0.12730061623608027</v>
      </c>
      <c r="AF60" s="12">
        <v>0.24769938376391973</v>
      </c>
      <c r="AG60" s="12"/>
      <c r="AH60" s="15">
        <v>0.24769938376391973</v>
      </c>
      <c r="AI60" s="12"/>
      <c r="AJ60" s="12"/>
    </row>
    <row r="61" spans="1:36" x14ac:dyDescent="0.25">
      <c r="A61" s="12">
        <v>54</v>
      </c>
      <c r="B61" s="12"/>
      <c r="C61" s="12">
        <v>57</v>
      </c>
      <c r="D61" s="12">
        <v>2</v>
      </c>
      <c r="E61" s="12">
        <v>2</v>
      </c>
      <c r="F61" s="12">
        <v>0.7</v>
      </c>
      <c r="G61" s="12">
        <v>28.78</v>
      </c>
      <c r="H61" s="12">
        <v>41.26</v>
      </c>
      <c r="I61" s="12"/>
      <c r="J61" s="12">
        <v>42.56</v>
      </c>
      <c r="K61" s="12"/>
      <c r="L61" s="12">
        <v>41.91</v>
      </c>
      <c r="M61" s="12"/>
      <c r="N61" s="12">
        <v>10.5</v>
      </c>
      <c r="O61" s="12"/>
      <c r="P61" s="12" t="s">
        <v>29</v>
      </c>
      <c r="Q61" s="12">
        <v>119.23225382685841</v>
      </c>
      <c r="R61" s="12">
        <v>-0.57999999999999996</v>
      </c>
      <c r="S61" s="12">
        <v>9.5</v>
      </c>
      <c r="T61" s="12">
        <v>0</v>
      </c>
      <c r="U61" s="12">
        <v>-1</v>
      </c>
      <c r="V61" s="12">
        <v>130</v>
      </c>
      <c r="W61" s="12">
        <v>-0.5</v>
      </c>
      <c r="X61" s="12">
        <v>0.67</v>
      </c>
      <c r="Y61" s="12"/>
      <c r="Z61" s="12">
        <v>0.66</v>
      </c>
      <c r="AA61" s="12">
        <v>1.5151515151515151</v>
      </c>
      <c r="AB61" s="12">
        <v>9.7424242424242422</v>
      </c>
      <c r="AC61" s="12">
        <v>9.3892373894949799</v>
      </c>
      <c r="AD61" s="12">
        <v>8.4442085066221484</v>
      </c>
      <c r="AE61" s="12">
        <v>-0.6237190626960688</v>
      </c>
      <c r="AF61" s="12">
        <v>-0.1237190626960688</v>
      </c>
      <c r="AG61" s="12"/>
      <c r="AH61" s="15">
        <v>0.123719062696069</v>
      </c>
      <c r="AI61" s="12"/>
      <c r="AJ61" s="12"/>
    </row>
    <row r="62" spans="1:36" x14ac:dyDescent="0.25">
      <c r="A62" s="12">
        <v>55</v>
      </c>
      <c r="B62" s="12"/>
      <c r="C62" s="12">
        <v>59</v>
      </c>
      <c r="D62" s="12">
        <v>1</v>
      </c>
      <c r="E62" s="12">
        <v>2</v>
      </c>
      <c r="F62" s="12">
        <v>0.63</v>
      </c>
      <c r="G62" s="12">
        <v>29.16</v>
      </c>
      <c r="H62" s="12">
        <v>39.380000000000003</v>
      </c>
      <c r="I62" s="12"/>
      <c r="J62" s="12">
        <v>40.81</v>
      </c>
      <c r="K62" s="12"/>
      <c r="L62" s="12">
        <v>40.094999999999999</v>
      </c>
      <c r="M62" s="12"/>
      <c r="N62" s="12">
        <v>11.5</v>
      </c>
      <c r="O62" s="12"/>
      <c r="P62" s="12" t="s">
        <v>29</v>
      </c>
      <c r="Q62" s="12">
        <v>119.23225382685841</v>
      </c>
      <c r="R62" s="12">
        <v>0.01</v>
      </c>
      <c r="S62" s="12">
        <v>11.5</v>
      </c>
      <c r="T62" s="12">
        <v>0</v>
      </c>
      <c r="U62" s="12">
        <v>-0.25</v>
      </c>
      <c r="V62" s="12">
        <v>25</v>
      </c>
      <c r="W62" s="12">
        <v>-0.125</v>
      </c>
      <c r="X62" s="12">
        <v>0.67</v>
      </c>
      <c r="Y62" s="12"/>
      <c r="Z62" s="12">
        <v>0.68</v>
      </c>
      <c r="AA62" s="12">
        <v>1.4705882352941175</v>
      </c>
      <c r="AB62" s="12">
        <v>11.316176470588236</v>
      </c>
      <c r="AC62" s="12">
        <v>10.202376503584855</v>
      </c>
      <c r="AD62" s="12">
        <v>10.218308405066594</v>
      </c>
      <c r="AE62" s="12">
        <v>1.083369300758264E-2</v>
      </c>
      <c r="AF62" s="12">
        <v>0.13583369300758263</v>
      </c>
      <c r="AG62" s="12"/>
      <c r="AH62" s="15">
        <v>0.13583369300758263</v>
      </c>
      <c r="AI62" s="12"/>
      <c r="AJ62" s="12"/>
    </row>
    <row r="63" spans="1:36" x14ac:dyDescent="0.25">
      <c r="A63" s="12">
        <v>56</v>
      </c>
      <c r="B63" s="12"/>
      <c r="C63" s="12">
        <v>67</v>
      </c>
      <c r="D63" s="12">
        <v>1</v>
      </c>
      <c r="E63" s="12">
        <v>1</v>
      </c>
      <c r="F63" s="12">
        <v>0.5</v>
      </c>
      <c r="G63" s="12">
        <v>26.07</v>
      </c>
      <c r="H63" s="12">
        <v>43.89</v>
      </c>
      <c r="I63" s="12"/>
      <c r="J63" s="12">
        <v>45.36</v>
      </c>
      <c r="K63" s="12"/>
      <c r="L63" s="12">
        <v>44.625</v>
      </c>
      <c r="M63" s="12"/>
      <c r="N63" s="12">
        <v>12</v>
      </c>
      <c r="O63" s="12"/>
      <c r="P63" s="12" t="s">
        <v>29</v>
      </c>
      <c r="Q63" s="12">
        <v>119.23225382685841</v>
      </c>
      <c r="R63" s="12">
        <v>-0.14000000000000001</v>
      </c>
      <c r="S63" s="12">
        <v>12</v>
      </c>
      <c r="T63" s="12">
        <v>-0.25</v>
      </c>
      <c r="U63" s="12">
        <v>-0.75</v>
      </c>
      <c r="V63" s="12">
        <v>180</v>
      </c>
      <c r="W63" s="12">
        <v>-0.625</v>
      </c>
      <c r="X63" s="12">
        <v>1</v>
      </c>
      <c r="Y63" s="12"/>
      <c r="Z63" s="12">
        <v>0.67</v>
      </c>
      <c r="AA63" s="12">
        <v>1.4925373134328357</v>
      </c>
      <c r="AB63" s="12">
        <v>11.067164179104477</v>
      </c>
      <c r="AC63" s="12">
        <v>12.149281088645823</v>
      </c>
      <c r="AD63" s="12">
        <v>11.920868568567318</v>
      </c>
      <c r="AE63" s="12">
        <v>-0.15303638845259851</v>
      </c>
      <c r="AF63" s="12">
        <v>0.47196361154740152</v>
      </c>
      <c r="AG63" s="12"/>
      <c r="AH63" s="15">
        <v>0.47196361154740152</v>
      </c>
      <c r="AI63" s="12"/>
      <c r="AJ63" s="12"/>
    </row>
    <row r="64" spans="1:36" x14ac:dyDescent="0.25">
      <c r="A64" s="12">
        <v>57</v>
      </c>
      <c r="B64" s="12"/>
      <c r="C64" s="12">
        <v>61</v>
      </c>
      <c r="D64" s="12">
        <v>1</v>
      </c>
      <c r="E64" s="12">
        <v>1</v>
      </c>
      <c r="F64" s="12">
        <v>0.67</v>
      </c>
      <c r="G64" s="12">
        <v>25.93</v>
      </c>
      <c r="H64" s="12">
        <v>42.4</v>
      </c>
      <c r="I64" s="12"/>
      <c r="J64" s="12">
        <v>42.67</v>
      </c>
      <c r="K64" s="12"/>
      <c r="L64" s="12">
        <v>42.534999999999997</v>
      </c>
      <c r="M64" s="12"/>
      <c r="N64" s="12">
        <v>15</v>
      </c>
      <c r="O64" s="12"/>
      <c r="P64" s="12" t="s">
        <v>29</v>
      </c>
      <c r="Q64" s="12">
        <v>119.23225382685841</v>
      </c>
      <c r="R64" s="12">
        <v>-0.28000000000000003</v>
      </c>
      <c r="S64" s="12">
        <v>14.5</v>
      </c>
      <c r="T64" s="12">
        <v>0.25</v>
      </c>
      <c r="U64" s="12">
        <v>-0.5</v>
      </c>
      <c r="V64" s="12">
        <v>115</v>
      </c>
      <c r="W64" s="12">
        <v>0</v>
      </c>
      <c r="X64" s="12">
        <v>1</v>
      </c>
      <c r="Y64" s="12"/>
      <c r="Z64" s="12">
        <v>0.56000000000000005</v>
      </c>
      <c r="AA64" s="12">
        <v>1.7857142857142856</v>
      </c>
      <c r="AB64" s="12">
        <v>15</v>
      </c>
      <c r="AC64" s="12">
        <v>15.704086752978052</v>
      </c>
      <c r="AD64" s="12">
        <v>15.271395066549942</v>
      </c>
      <c r="AE64" s="12">
        <v>-0.24230734439974116</v>
      </c>
      <c r="AF64" s="12">
        <v>-0.24230734439974116</v>
      </c>
      <c r="AG64" s="12"/>
      <c r="AH64" s="15">
        <v>0.242307344399741</v>
      </c>
      <c r="AI64" s="12"/>
      <c r="AJ64" s="12"/>
    </row>
    <row r="65" spans="1:36" x14ac:dyDescent="0.25">
      <c r="A65" s="12">
        <v>58</v>
      </c>
      <c r="B65" s="12"/>
      <c r="C65" s="12">
        <v>72</v>
      </c>
      <c r="D65" s="12">
        <v>1</v>
      </c>
      <c r="E65" s="12">
        <v>1</v>
      </c>
      <c r="F65" s="12">
        <v>0.33</v>
      </c>
      <c r="G65" s="12">
        <v>27.98</v>
      </c>
      <c r="H65" s="12">
        <v>40.42</v>
      </c>
      <c r="I65" s="12"/>
      <c r="J65" s="12">
        <v>41.11</v>
      </c>
      <c r="K65" s="12"/>
      <c r="L65" s="12">
        <v>40.765000000000001</v>
      </c>
      <c r="M65" s="12"/>
      <c r="N65" s="12">
        <v>11</v>
      </c>
      <c r="O65" s="12"/>
      <c r="P65" s="12" t="s">
        <v>29</v>
      </c>
      <c r="Q65" s="12">
        <v>119.23225382685841</v>
      </c>
      <c r="R65" s="12">
        <v>0.05</v>
      </c>
      <c r="S65" s="12">
        <v>11</v>
      </c>
      <c r="T65" s="12">
        <v>1</v>
      </c>
      <c r="U65" s="12">
        <v>-0.5</v>
      </c>
      <c r="V65" s="12">
        <v>165</v>
      </c>
      <c r="W65" s="12">
        <v>0.75</v>
      </c>
      <c r="X65" s="12">
        <v>1</v>
      </c>
      <c r="Y65" s="12"/>
      <c r="Z65" s="12">
        <v>0.69</v>
      </c>
      <c r="AA65" s="12">
        <v>1.4492753623188408</v>
      </c>
      <c r="AB65" s="12">
        <v>12.086956521739131</v>
      </c>
      <c r="AC65" s="12">
        <v>12.075978302521227</v>
      </c>
      <c r="AD65" s="12">
        <v>12.15462194937181</v>
      </c>
      <c r="AE65" s="12">
        <v>5.4264116326902492E-2</v>
      </c>
      <c r="AF65" s="12">
        <v>-0.69573588367309747</v>
      </c>
      <c r="AG65" s="12"/>
      <c r="AH65" s="15">
        <v>0.69573588367309702</v>
      </c>
      <c r="AI65" s="12"/>
      <c r="AJ65" s="12"/>
    </row>
    <row r="66" spans="1:36" x14ac:dyDescent="0.25">
      <c r="A66" s="12">
        <v>59</v>
      </c>
      <c r="B66" s="12"/>
      <c r="C66" s="12">
        <v>65</v>
      </c>
      <c r="D66" s="12">
        <v>2</v>
      </c>
      <c r="E66" s="12">
        <v>2</v>
      </c>
      <c r="F66" s="12">
        <v>0.5</v>
      </c>
      <c r="G66" s="12">
        <v>25.27</v>
      </c>
      <c r="H66" s="12">
        <v>44.7</v>
      </c>
      <c r="I66" s="12"/>
      <c r="J66" s="12">
        <v>46.49</v>
      </c>
      <c r="K66" s="12"/>
      <c r="L66" s="12">
        <v>45.594999999999999</v>
      </c>
      <c r="M66" s="12"/>
      <c r="N66" s="12">
        <v>13</v>
      </c>
      <c r="O66" s="12"/>
      <c r="P66" s="12" t="s">
        <v>29</v>
      </c>
      <c r="Q66" s="12">
        <v>119.23225382685841</v>
      </c>
      <c r="R66" s="12">
        <v>-0.05</v>
      </c>
      <c r="S66" s="12">
        <v>13</v>
      </c>
      <c r="T66" s="12">
        <v>0</v>
      </c>
      <c r="U66" s="12">
        <v>-2</v>
      </c>
      <c r="V66" s="12">
        <v>0</v>
      </c>
      <c r="W66" s="12">
        <v>-1</v>
      </c>
      <c r="X66" s="12">
        <v>0.67</v>
      </c>
      <c r="Y66" s="12"/>
      <c r="Z66" s="12">
        <v>0.6</v>
      </c>
      <c r="AA66" s="12">
        <v>1.6666666666666667</v>
      </c>
      <c r="AB66" s="12">
        <v>11.333333333333334</v>
      </c>
      <c r="AC66" s="12">
        <v>13.109120215160901</v>
      </c>
      <c r="AD66" s="12">
        <v>13.027331679204918</v>
      </c>
      <c r="AE66" s="12">
        <v>-4.9073121573589867E-2</v>
      </c>
      <c r="AF66" s="12">
        <v>0.9509268784264101</v>
      </c>
      <c r="AG66" s="12"/>
      <c r="AH66" s="15">
        <v>0.95092687842640999</v>
      </c>
      <c r="AI66" s="12"/>
      <c r="AJ66" s="12"/>
    </row>
    <row r="67" spans="1:36" x14ac:dyDescent="0.25">
      <c r="A67" s="12">
        <v>60</v>
      </c>
      <c r="B67" s="12"/>
      <c r="C67" s="12">
        <v>48</v>
      </c>
      <c r="D67" s="12">
        <v>1</v>
      </c>
      <c r="E67" s="12">
        <v>1</v>
      </c>
      <c r="F67" s="12">
        <v>0.67</v>
      </c>
      <c r="G67" s="12">
        <v>26.05</v>
      </c>
      <c r="H67" s="12">
        <v>41.46</v>
      </c>
      <c r="I67" s="12"/>
      <c r="J67" s="12">
        <v>41.72</v>
      </c>
      <c r="K67" s="12"/>
      <c r="L67" s="12">
        <v>41.59</v>
      </c>
      <c r="M67" s="12"/>
      <c r="N67" s="12">
        <v>15.5</v>
      </c>
      <c r="O67" s="12"/>
      <c r="P67" s="12" t="s">
        <v>29</v>
      </c>
      <c r="Q67" s="12">
        <v>119.23225382685841</v>
      </c>
      <c r="R67" s="12">
        <v>-0.11</v>
      </c>
      <c r="S67" s="12">
        <v>15.5</v>
      </c>
      <c r="T67" s="12">
        <v>0</v>
      </c>
      <c r="U67" s="12">
        <v>0</v>
      </c>
      <c r="V67" s="12">
        <v>0</v>
      </c>
      <c r="W67" s="12">
        <v>0</v>
      </c>
      <c r="X67" s="12">
        <v>1</v>
      </c>
      <c r="Y67" s="12"/>
      <c r="Z67" s="12">
        <v>0.7</v>
      </c>
      <c r="AA67" s="12">
        <v>1.4285714285714286</v>
      </c>
      <c r="AB67" s="12">
        <v>15.5</v>
      </c>
      <c r="AC67" s="12">
        <v>16.35255577679154</v>
      </c>
      <c r="AD67" s="12">
        <v>16.185035834107655</v>
      </c>
      <c r="AE67" s="12">
        <v>-0.1172639598787196</v>
      </c>
      <c r="AF67" s="12">
        <v>-0.1172639598787196</v>
      </c>
      <c r="AG67" s="12"/>
      <c r="AH67" s="15">
        <v>0.11726395987872</v>
      </c>
      <c r="AI67" s="12"/>
      <c r="AJ67" s="12"/>
    </row>
    <row r="68" spans="1:36" x14ac:dyDescent="0.25">
      <c r="A68" s="12">
        <v>61</v>
      </c>
      <c r="B68" s="12"/>
      <c r="C68" s="12">
        <v>48</v>
      </c>
      <c r="D68" s="12">
        <v>1</v>
      </c>
      <c r="E68" s="12">
        <v>2</v>
      </c>
      <c r="F68" s="12">
        <v>0.67</v>
      </c>
      <c r="G68" s="12">
        <v>26.05</v>
      </c>
      <c r="H68" s="12">
        <v>41.46</v>
      </c>
      <c r="I68" s="12"/>
      <c r="J68" s="12">
        <v>41.72</v>
      </c>
      <c r="K68" s="12"/>
      <c r="L68" s="12">
        <v>41.59</v>
      </c>
      <c r="M68" s="12"/>
      <c r="N68" s="12">
        <v>15.5</v>
      </c>
      <c r="O68" s="12"/>
      <c r="P68" s="12" t="s">
        <v>29</v>
      </c>
      <c r="Q68" s="12">
        <v>119.23225382685841</v>
      </c>
      <c r="R68" s="12">
        <v>-0.11</v>
      </c>
      <c r="S68" s="12">
        <v>15.5</v>
      </c>
      <c r="T68" s="12">
        <v>0</v>
      </c>
      <c r="U68" s="12">
        <v>0</v>
      </c>
      <c r="V68" s="12">
        <v>0</v>
      </c>
      <c r="W68" s="12">
        <v>0</v>
      </c>
      <c r="X68" s="12">
        <v>1</v>
      </c>
      <c r="Y68" s="12"/>
      <c r="Z68" s="12">
        <v>0.66</v>
      </c>
      <c r="AA68" s="12">
        <v>1.5151515151515151</v>
      </c>
      <c r="AB68" s="12">
        <v>15.5</v>
      </c>
      <c r="AC68" s="12">
        <v>16.35255577679154</v>
      </c>
      <c r="AD68" s="12">
        <v>16.185035834107655</v>
      </c>
      <c r="AE68" s="12">
        <v>-0.11056316217136419</v>
      </c>
      <c r="AF68" s="12">
        <v>-0.11056316217136419</v>
      </c>
      <c r="AG68" s="12"/>
      <c r="AH68" s="15">
        <v>0.110563162171364</v>
      </c>
      <c r="AI68" s="12"/>
      <c r="AJ68" s="12"/>
    </row>
    <row r="69" spans="1:36" x14ac:dyDescent="0.25">
      <c r="A69" s="12">
        <v>62</v>
      </c>
      <c r="B69" s="12"/>
      <c r="C69" s="12">
        <v>74</v>
      </c>
      <c r="D69" s="12">
        <v>1</v>
      </c>
      <c r="E69" s="12">
        <v>2</v>
      </c>
      <c r="F69" s="12">
        <v>0.25</v>
      </c>
      <c r="G69" s="12">
        <v>27.54</v>
      </c>
      <c r="H69" s="12">
        <v>42.45</v>
      </c>
      <c r="I69" s="12"/>
      <c r="J69" s="12">
        <v>42.32</v>
      </c>
      <c r="K69" s="12"/>
      <c r="L69" s="12">
        <v>42.385000000000005</v>
      </c>
      <c r="M69" s="12"/>
      <c r="N69" s="12">
        <v>9.5</v>
      </c>
      <c r="O69" s="12"/>
      <c r="P69" s="12" t="s">
        <v>29</v>
      </c>
      <c r="Q69" s="12">
        <v>119.23225382685841</v>
      </c>
      <c r="R69" s="12">
        <v>0.12</v>
      </c>
      <c r="S69" s="12">
        <v>9.5</v>
      </c>
      <c r="T69" s="12">
        <v>1.25</v>
      </c>
      <c r="U69" s="12">
        <v>-1.25</v>
      </c>
      <c r="V69" s="12">
        <v>105</v>
      </c>
      <c r="W69" s="12">
        <v>0.625</v>
      </c>
      <c r="X69" s="12">
        <v>0.8</v>
      </c>
      <c r="Y69" s="12"/>
      <c r="Z69" s="12">
        <v>0.65</v>
      </c>
      <c r="AA69" s="12">
        <v>1.5384615384615383</v>
      </c>
      <c r="AB69" s="12">
        <v>10.461538461538462</v>
      </c>
      <c r="AC69" s="12">
        <v>10.785224953075195</v>
      </c>
      <c r="AD69" s="12">
        <v>10.979244914066717</v>
      </c>
      <c r="AE69" s="12">
        <v>0.12611297464448923</v>
      </c>
      <c r="AF69" s="12">
        <v>-0.49888702535551077</v>
      </c>
      <c r="AG69" s="12"/>
      <c r="AH69" s="15">
        <v>0.49888702535551099</v>
      </c>
      <c r="AI69" s="12"/>
      <c r="AJ69" s="12"/>
    </row>
    <row r="70" spans="1:36" x14ac:dyDescent="0.25">
      <c r="A70" s="12">
        <v>63</v>
      </c>
      <c r="B70" s="12"/>
      <c r="C70" s="12">
        <v>57</v>
      </c>
      <c r="D70" s="12">
        <v>1</v>
      </c>
      <c r="E70" s="12">
        <v>2</v>
      </c>
      <c r="F70" s="12">
        <v>0.6</v>
      </c>
      <c r="G70" s="12">
        <v>27.57</v>
      </c>
      <c r="H70" s="12">
        <v>40.47</v>
      </c>
      <c r="I70" s="12"/>
      <c r="J70" s="12">
        <v>42.99</v>
      </c>
      <c r="K70" s="12"/>
      <c r="L70" s="12">
        <v>41.730000000000004</v>
      </c>
      <c r="M70" s="12"/>
      <c r="N70" s="12">
        <v>13.5</v>
      </c>
      <c r="O70" s="12"/>
      <c r="P70" s="12" t="s">
        <v>29</v>
      </c>
      <c r="Q70" s="12">
        <v>119.23225382685841</v>
      </c>
      <c r="R70" s="12">
        <v>-0.33</v>
      </c>
      <c r="S70" s="12">
        <v>13</v>
      </c>
      <c r="T70" s="12">
        <v>0.5</v>
      </c>
      <c r="U70" s="12">
        <v>-2.5</v>
      </c>
      <c r="V70" s="12">
        <v>10</v>
      </c>
      <c r="W70" s="12">
        <v>-0.75</v>
      </c>
      <c r="X70" s="12">
        <v>0.45</v>
      </c>
      <c r="Y70" s="12"/>
      <c r="Z70" s="12">
        <v>0.68</v>
      </c>
      <c r="AA70" s="12">
        <v>1.4705882352941175</v>
      </c>
      <c r="AB70" s="12">
        <v>12.397058823529411</v>
      </c>
      <c r="AC70" s="12">
        <v>12.36751507719582</v>
      </c>
      <c r="AD70" s="12">
        <v>11.845946453999943</v>
      </c>
      <c r="AE70" s="12">
        <v>-0.35466666377319667</v>
      </c>
      <c r="AF70" s="12">
        <v>0.39533333622680333</v>
      </c>
      <c r="AG70" s="12"/>
      <c r="AH70" s="15">
        <v>0.39533333622680333</v>
      </c>
      <c r="AI70" s="12"/>
      <c r="AJ70" s="12"/>
    </row>
    <row r="71" spans="1:36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>
        <v>3.3831228495350696E-2</v>
      </c>
      <c r="AG71" s="12"/>
      <c r="AH71" s="12">
        <v>27.398659259730081</v>
      </c>
      <c r="AI71" s="12"/>
      <c r="AJ71" s="12"/>
    </row>
    <row r="72" spans="1:36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 t="s">
        <v>94</v>
      </c>
      <c r="AC72" s="12"/>
      <c r="AD72" s="12">
        <v>5.3700362691032854E-4</v>
      </c>
      <c r="AE72" s="12"/>
      <c r="AF72" s="12"/>
      <c r="AG72" s="12"/>
      <c r="AH72" s="12"/>
      <c r="AI72" s="12"/>
      <c r="AJ72" s="12"/>
    </row>
    <row r="73" spans="1:36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 t="s">
        <v>95</v>
      </c>
      <c r="AC73" s="12"/>
      <c r="AD73" s="12">
        <v>0.43489935332904889</v>
      </c>
      <c r="AE73" s="12"/>
      <c r="AF73" s="12"/>
      <c r="AG73" s="12"/>
      <c r="AH73" s="12"/>
      <c r="AI73" s="12"/>
      <c r="AJ73" s="12"/>
    </row>
    <row r="74" spans="1:36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 t="s">
        <v>96</v>
      </c>
      <c r="AC74" s="12"/>
      <c r="AD74" s="12">
        <v>0.380956053826013</v>
      </c>
      <c r="AE74" s="12"/>
      <c r="AF74" s="12"/>
      <c r="AG74" s="12"/>
      <c r="AH74" s="12"/>
      <c r="AI74" s="12"/>
      <c r="AJ74" s="12"/>
    </row>
    <row r="75" spans="1:36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1:36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1:36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1:36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</row>
    <row r="79" spans="1:36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</row>
    <row r="80" spans="1:36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</row>
    <row r="81" spans="1:36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</row>
    <row r="82" spans="1:3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</row>
    <row r="83" spans="1:36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1:36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</row>
    <row r="85" spans="1:36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1:3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</row>
    <row r="87" spans="1:3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</row>
    <row r="88" spans="1:3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</row>
    <row r="89" spans="1:3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</row>
    <row r="90" spans="1:3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</row>
    <row r="92" spans="1:36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</row>
    <row r="94" spans="1:36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</row>
    <row r="95" spans="1:36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</row>
    <row r="96" spans="1:36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1:36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</row>
    <row r="98" spans="1:36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 spans="1:36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</row>
    <row r="100" spans="1:36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1:36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1:36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</row>
    <row r="103" spans="1:36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 spans="1:36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1:36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1:36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1:36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1:36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1:36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1:36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 spans="1:36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1:36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1:36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1:36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</row>
    <row r="116" spans="1:36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6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6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1:36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6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</row>
    <row r="121" spans="1:36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1:36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1:36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</row>
    <row r="124" spans="1:36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1:36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</row>
    <row r="126" spans="1:36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</row>
    <row r="127" spans="1:36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</row>
    <row r="128" spans="1:36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</row>
    <row r="129" spans="1:36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</row>
    <row r="130" spans="1:36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</row>
    <row r="131" spans="1:36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</row>
    <row r="132" spans="1:36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</row>
    <row r="133" spans="1:36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</row>
    <row r="134" spans="1:36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</row>
    <row r="135" spans="1:36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</row>
    <row r="136" spans="1:36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</row>
    <row r="137" spans="1:36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</row>
    <row r="138" spans="1:36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</row>
    <row r="139" spans="1:36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</row>
    <row r="140" spans="1:36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</row>
    <row r="141" spans="1:36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1:36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</row>
    <row r="144" spans="1:36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</row>
    <row r="145" spans="1:36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1:36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</row>
    <row r="147" spans="1:36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</row>
    <row r="148" spans="1:36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</row>
    <row r="149" spans="1:36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 spans="1:36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</row>
    <row r="151" spans="1:36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</row>
    <row r="152" spans="1:36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</row>
    <row r="153" spans="1:36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</row>
    <row r="154" spans="1:36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</row>
    <row r="155" spans="1:3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</row>
    <row r="156" spans="1:3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</row>
    <row r="157" spans="1:36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</row>
    <row r="158" spans="1:3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</row>
    <row r="159" spans="1:3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</row>
    <row r="160" spans="1:3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</row>
    <row r="161" spans="1:36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</row>
    <row r="162" spans="1:36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</row>
    <row r="163" spans="1:36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</row>
    <row r="164" spans="1:36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</row>
    <row r="165" spans="1:36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</row>
    <row r="166" spans="1:36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</row>
    <row r="167" spans="1:36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</row>
    <row r="168" spans="1:36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</row>
    <row r="169" spans="1:36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</row>
    <row r="170" spans="1:3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</row>
    <row r="171" spans="1:3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</row>
    <row r="172" spans="1:3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</row>
    <row r="173" spans="1:3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</row>
    <row r="174" spans="1:3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</row>
    <row r="175" spans="1:3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</row>
    <row r="176" spans="1:3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</row>
    <row r="177" spans="1:3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</row>
    <row r="178" spans="1:3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</row>
    <row r="179" spans="1:3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</row>
    <row r="180" spans="1:3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</row>
    <row r="181" spans="1:3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</row>
    <row r="182" spans="1:3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</row>
    <row r="183" spans="1:3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</row>
    <row r="184" spans="1:3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</row>
    <row r="185" spans="1:3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</row>
    <row r="186" spans="1:3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</row>
    <row r="187" spans="1:3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</row>
    <row r="188" spans="1:3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</row>
    <row r="189" spans="1:3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 spans="1:3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 spans="1:3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 spans="1:3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 spans="1:36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 spans="1:36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 spans="1:36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 spans="1:36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 spans="1:36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 spans="1:36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 spans="1:36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 spans="1:36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 spans="1:36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 spans="1:36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 spans="1:36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 spans="1:36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 spans="1:36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 spans="1:36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</row>
    <row r="207" spans="1:36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</row>
    <row r="208" spans="1:36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</row>
    <row r="209" spans="1:36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</row>
    <row r="210" spans="1:36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</row>
    <row r="211" spans="1:36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</row>
    <row r="213" spans="1:36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</row>
    <row r="214" spans="1:36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</row>
    <row r="215" spans="1:36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</row>
    <row r="216" spans="1:36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 spans="1:36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</row>
    <row r="218" spans="1:36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</row>
    <row r="219" spans="1:36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</row>
    <row r="220" spans="1:36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</row>
    <row r="221" spans="1:36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</row>
    <row r="222" spans="1:36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</row>
    <row r="223" spans="1:36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</row>
    <row r="224" spans="1:36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</row>
    <row r="225" spans="1:36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</row>
    <row r="226" spans="1:36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</row>
    <row r="227" spans="1:36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</row>
    <row r="228" spans="1:36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</row>
    <row r="229" spans="1:36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</row>
    <row r="230" spans="1:36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</row>
    <row r="231" spans="1:36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</row>
    <row r="232" spans="1:36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</row>
    <row r="233" spans="1:36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</row>
    <row r="234" spans="1:36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opLeftCell="AD1" workbookViewId="0">
      <selection activeCell="AM6" sqref="AM6"/>
    </sheetView>
  </sheetViews>
  <sheetFormatPr baseColWidth="10" defaultRowHeight="15" x14ac:dyDescent="0.25"/>
  <cols>
    <col min="1" max="1" width="28.28515625" customWidth="1"/>
    <col min="28" max="28" width="38" customWidth="1"/>
    <col min="29" max="29" width="35.85546875" customWidth="1"/>
    <col min="30" max="30" width="40.140625" customWidth="1"/>
    <col min="31" max="31" width="51.85546875" customWidth="1"/>
    <col min="32" max="32" width="35.14062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x14ac:dyDescent="0.25">
      <c r="A2" s="12" t="s">
        <v>44</v>
      </c>
      <c r="B2" s="12"/>
      <c r="C2" s="12" t="s">
        <v>126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x14ac:dyDescent="0.25">
      <c r="A4" s="12" t="s">
        <v>128</v>
      </c>
      <c r="B4" s="12">
        <v>119.21032334588838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x14ac:dyDescent="0.25">
      <c r="A6" s="12" t="s">
        <v>102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82</v>
      </c>
      <c r="T6" s="12" t="s">
        <v>83</v>
      </c>
      <c r="U6" s="12" t="s">
        <v>84</v>
      </c>
      <c r="V6" s="12" t="s">
        <v>22</v>
      </c>
      <c r="W6" s="12" t="s">
        <v>23</v>
      </c>
      <c r="X6" s="12" t="s">
        <v>24</v>
      </c>
      <c r="Y6" s="12" t="s">
        <v>25</v>
      </c>
      <c r="Z6" s="12" t="s">
        <v>26</v>
      </c>
      <c r="AA6" s="12" t="s">
        <v>27</v>
      </c>
      <c r="AB6" s="12" t="s">
        <v>90</v>
      </c>
      <c r="AC6" s="12" t="s">
        <v>97</v>
      </c>
      <c r="AD6" s="12" t="s">
        <v>107</v>
      </c>
      <c r="AE6" s="12" t="s">
        <v>98</v>
      </c>
      <c r="AF6" s="12" t="s">
        <v>99</v>
      </c>
      <c r="AG6" s="12"/>
      <c r="AH6" s="12" t="s">
        <v>100</v>
      </c>
    </row>
    <row r="7" spans="1:34" x14ac:dyDescent="0.25">
      <c r="A7" s="12">
        <v>1</v>
      </c>
      <c r="B7" s="12"/>
      <c r="C7" s="12">
        <v>64</v>
      </c>
      <c r="D7" s="12">
        <v>2</v>
      </c>
      <c r="E7" s="12">
        <v>2</v>
      </c>
      <c r="F7" s="12">
        <v>0.13</v>
      </c>
      <c r="G7" s="12">
        <v>27.81</v>
      </c>
      <c r="H7" s="12">
        <v>43.44</v>
      </c>
      <c r="I7" s="12">
        <v>7.77</v>
      </c>
      <c r="J7" s="12">
        <v>43.72</v>
      </c>
      <c r="K7" s="12">
        <v>7.72</v>
      </c>
      <c r="L7" s="12">
        <v>43.58</v>
      </c>
      <c r="M7" s="12">
        <v>7.74</v>
      </c>
      <c r="N7" s="12">
        <v>13.5</v>
      </c>
      <c r="O7" s="12" t="s">
        <v>28</v>
      </c>
      <c r="P7" s="12" t="s">
        <v>29</v>
      </c>
      <c r="Q7" s="12">
        <v>119.21032334588838</v>
      </c>
      <c r="R7" s="12">
        <v>-3.6</v>
      </c>
      <c r="S7" s="12">
        <v>8.06</v>
      </c>
      <c r="T7" s="12">
        <v>-3.5</v>
      </c>
      <c r="U7" s="12">
        <v>0</v>
      </c>
      <c r="V7" s="12">
        <v>0</v>
      </c>
      <c r="W7" s="12">
        <v>-3.5</v>
      </c>
      <c r="X7" s="12">
        <v>0.9</v>
      </c>
      <c r="Y7" s="12"/>
      <c r="Z7" s="12">
        <v>0.7</v>
      </c>
      <c r="AA7" s="12">
        <v>1.4285714285714286</v>
      </c>
      <c r="AB7" s="12">
        <v>8.5</v>
      </c>
      <c r="AC7" s="12">
        <v>13.833937076504244</v>
      </c>
      <c r="AD7" s="12">
        <v>8.2881030237774382</v>
      </c>
      <c r="AE7" s="12">
        <v>-3.8820838369087638</v>
      </c>
      <c r="AF7" s="12">
        <v>-0.3820838369087638</v>
      </c>
      <c r="AG7" s="12"/>
      <c r="AH7" s="15">
        <v>0.38208383690876402</v>
      </c>
    </row>
    <row r="8" spans="1:34" x14ac:dyDescent="0.25">
      <c r="A8" s="12">
        <v>2</v>
      </c>
      <c r="B8" s="12"/>
      <c r="C8" s="12">
        <v>72</v>
      </c>
      <c r="D8" s="12">
        <v>2</v>
      </c>
      <c r="E8" s="12">
        <v>1</v>
      </c>
      <c r="F8" s="12">
        <v>0.7</v>
      </c>
      <c r="G8" s="12">
        <v>26.94</v>
      </c>
      <c r="H8" s="12">
        <v>41.62</v>
      </c>
      <c r="I8" s="12">
        <v>8.11</v>
      </c>
      <c r="J8" s="12">
        <v>44.23</v>
      </c>
      <c r="K8" s="12">
        <v>7.63</v>
      </c>
      <c r="L8" s="12">
        <v>42.92</v>
      </c>
      <c r="M8" s="12">
        <v>7.87</v>
      </c>
      <c r="N8" s="12">
        <v>15</v>
      </c>
      <c r="O8" s="12" t="s">
        <v>28</v>
      </c>
      <c r="P8" s="12" t="s">
        <v>29</v>
      </c>
      <c r="Q8" s="12">
        <v>119.21032334588838</v>
      </c>
      <c r="R8" s="12">
        <v>-2.5</v>
      </c>
      <c r="S8" s="12">
        <v>11.99</v>
      </c>
      <c r="T8" s="12">
        <v>-1.25</v>
      </c>
      <c r="U8" s="12">
        <v>-2</v>
      </c>
      <c r="V8" s="12">
        <v>180</v>
      </c>
      <c r="W8" s="12">
        <v>-2.25</v>
      </c>
      <c r="X8" s="12">
        <v>1</v>
      </c>
      <c r="Y8" s="12"/>
      <c r="Z8" s="12">
        <v>0.69</v>
      </c>
      <c r="AA8" s="12">
        <v>1.4492753623188408</v>
      </c>
      <c r="AB8" s="12">
        <v>11.739130434782609</v>
      </c>
      <c r="AC8" s="12">
        <v>15.3646439584075</v>
      </c>
      <c r="AD8" s="12">
        <v>11.593535180340872</v>
      </c>
      <c r="AE8" s="12">
        <v>-2.6020650568659729</v>
      </c>
      <c r="AF8" s="12">
        <v>-0.35206505686597289</v>
      </c>
      <c r="AG8" s="12"/>
      <c r="AH8" s="15">
        <v>0.352065056865973</v>
      </c>
    </row>
    <row r="9" spans="1:34" x14ac:dyDescent="0.25">
      <c r="A9" s="12">
        <v>3</v>
      </c>
      <c r="B9" s="12"/>
      <c r="C9" s="12">
        <v>68</v>
      </c>
      <c r="D9" s="12">
        <v>1</v>
      </c>
      <c r="E9" s="12">
        <v>2</v>
      </c>
      <c r="F9" s="12">
        <v>0.45</v>
      </c>
      <c r="G9" s="12">
        <v>30.08</v>
      </c>
      <c r="H9" s="12">
        <v>42.56</v>
      </c>
      <c r="I9" s="12">
        <v>7.93</v>
      </c>
      <c r="J9" s="12">
        <v>44.88</v>
      </c>
      <c r="K9" s="12">
        <v>7.52</v>
      </c>
      <c r="L9" s="12">
        <v>43.72</v>
      </c>
      <c r="M9" s="12">
        <v>7.72</v>
      </c>
      <c r="N9" s="12">
        <v>7</v>
      </c>
      <c r="O9" s="12" t="s">
        <v>28</v>
      </c>
      <c r="P9" s="12" t="s">
        <v>29</v>
      </c>
      <c r="Q9" s="12">
        <v>119.21032334588838</v>
      </c>
      <c r="R9" s="12">
        <v>-3.08</v>
      </c>
      <c r="S9" s="12">
        <v>2.1</v>
      </c>
      <c r="T9" s="12">
        <v>-2</v>
      </c>
      <c r="U9" s="12">
        <v>-1.75</v>
      </c>
      <c r="V9" s="12">
        <v>80</v>
      </c>
      <c r="W9" s="12">
        <v>-2.875</v>
      </c>
      <c r="X9" s="12">
        <v>0.6</v>
      </c>
      <c r="Y9" s="12"/>
      <c r="Z9" s="12">
        <v>0.66</v>
      </c>
      <c r="AA9" s="12">
        <v>1.5151515151515151</v>
      </c>
      <c r="AB9" s="12">
        <v>2.6439393939393936</v>
      </c>
      <c r="AC9" s="12">
        <v>7.1458971280805574</v>
      </c>
      <c r="AD9" s="12">
        <v>2.1122770198273635</v>
      </c>
      <c r="AE9" s="12">
        <v>-3.3221892714471082</v>
      </c>
      <c r="AF9" s="12">
        <v>-0.44718927144710818</v>
      </c>
      <c r="AG9" s="12"/>
      <c r="AH9" s="15">
        <v>0.44718927144710802</v>
      </c>
    </row>
    <row r="10" spans="1:34" x14ac:dyDescent="0.25">
      <c r="A10" s="12">
        <v>4</v>
      </c>
      <c r="B10" s="12"/>
      <c r="C10" s="12">
        <v>57</v>
      </c>
      <c r="D10" s="12">
        <v>1</v>
      </c>
      <c r="E10" s="12">
        <v>2</v>
      </c>
      <c r="F10" s="12">
        <v>0.7</v>
      </c>
      <c r="G10" s="12">
        <v>26.34</v>
      </c>
      <c r="H10" s="12">
        <v>42.24</v>
      </c>
      <c r="I10" s="12">
        <v>7.99</v>
      </c>
      <c r="J10" s="12">
        <v>42.72</v>
      </c>
      <c r="K10" s="12">
        <v>7.9</v>
      </c>
      <c r="L10" s="12">
        <v>42.48</v>
      </c>
      <c r="M10" s="12">
        <v>7.95</v>
      </c>
      <c r="N10" s="12">
        <v>17</v>
      </c>
      <c r="O10" s="12" t="s">
        <v>28</v>
      </c>
      <c r="P10" s="12" t="s">
        <v>29</v>
      </c>
      <c r="Q10" s="12">
        <v>119.21032334588838</v>
      </c>
      <c r="R10" s="12">
        <v>-2.4500000000000002</v>
      </c>
      <c r="S10" s="12">
        <v>13.48</v>
      </c>
      <c r="T10" s="12">
        <v>-2</v>
      </c>
      <c r="U10" s="12">
        <v>0</v>
      </c>
      <c r="V10" s="12">
        <v>0</v>
      </c>
      <c r="W10" s="12">
        <v>-2</v>
      </c>
      <c r="X10" s="12">
        <v>1</v>
      </c>
      <c r="Y10" s="12"/>
      <c r="Z10" s="12">
        <v>0.72</v>
      </c>
      <c r="AA10" s="12">
        <v>1.3888888888888888</v>
      </c>
      <c r="AB10" s="12">
        <v>14.222222222222221</v>
      </c>
      <c r="AC10" s="12">
        <v>17.472469281497457</v>
      </c>
      <c r="AD10" s="12">
        <v>13.862145984941431</v>
      </c>
      <c r="AE10" s="12">
        <v>-2.5994327735203382</v>
      </c>
      <c r="AF10" s="12">
        <v>-0.59943277352033819</v>
      </c>
      <c r="AG10" s="12"/>
      <c r="AH10" s="15">
        <v>0.59943277352033797</v>
      </c>
    </row>
    <row r="11" spans="1:34" x14ac:dyDescent="0.25">
      <c r="A11" s="12">
        <v>5</v>
      </c>
      <c r="B11" s="12"/>
      <c r="C11" s="12">
        <v>76</v>
      </c>
      <c r="D11" s="12">
        <v>1</v>
      </c>
      <c r="E11" s="12">
        <v>1</v>
      </c>
      <c r="F11" s="12">
        <v>0.33</v>
      </c>
      <c r="G11" s="12">
        <v>27.72</v>
      </c>
      <c r="H11" s="12">
        <v>45.18</v>
      </c>
      <c r="I11" s="12">
        <v>7.47</v>
      </c>
      <c r="J11" s="12">
        <v>45.49</v>
      </c>
      <c r="K11" s="12">
        <v>7.42</v>
      </c>
      <c r="L11" s="12">
        <v>45.34</v>
      </c>
      <c r="M11" s="12">
        <v>7.45</v>
      </c>
      <c r="N11" s="12">
        <v>10.5</v>
      </c>
      <c r="O11" s="12" t="s">
        <v>28</v>
      </c>
      <c r="P11" s="12" t="s">
        <v>29</v>
      </c>
      <c r="Q11" s="12">
        <v>119.21032334588838</v>
      </c>
      <c r="R11" s="12">
        <v>-2.8</v>
      </c>
      <c r="S11" s="12">
        <v>5.89</v>
      </c>
      <c r="T11" s="12">
        <v>-3</v>
      </c>
      <c r="U11" s="12">
        <v>-0.5</v>
      </c>
      <c r="V11" s="12">
        <v>90</v>
      </c>
      <c r="W11" s="12">
        <v>-3.25</v>
      </c>
      <c r="X11" s="12">
        <v>0.66</v>
      </c>
      <c r="Y11" s="12"/>
      <c r="Z11" s="12">
        <v>0.64</v>
      </c>
      <c r="AA11" s="12">
        <v>1.5625</v>
      </c>
      <c r="AB11" s="12">
        <v>5.421875</v>
      </c>
      <c r="AC11" s="12">
        <v>10.80423520361084</v>
      </c>
      <c r="AD11" s="12">
        <v>6.052378650734167</v>
      </c>
      <c r="AE11" s="12">
        <v>-3.0411881938410712</v>
      </c>
      <c r="AF11" s="12">
        <v>0.2088118061589288</v>
      </c>
      <c r="AG11" s="12"/>
      <c r="AH11" s="15">
        <v>0.2088118061589288</v>
      </c>
    </row>
    <row r="12" spans="1:34" x14ac:dyDescent="0.25">
      <c r="A12" s="12">
        <v>6</v>
      </c>
      <c r="B12" s="12"/>
      <c r="C12" s="12">
        <v>72</v>
      </c>
      <c r="D12" s="12">
        <v>1</v>
      </c>
      <c r="E12" s="12">
        <v>1</v>
      </c>
      <c r="F12" s="12">
        <v>0.13</v>
      </c>
      <c r="G12" s="12">
        <v>26.93</v>
      </c>
      <c r="H12" s="12">
        <v>44.7</v>
      </c>
      <c r="I12" s="12">
        <v>7.55</v>
      </c>
      <c r="J12" s="12">
        <v>45.49</v>
      </c>
      <c r="K12" s="12">
        <v>7.42</v>
      </c>
      <c r="L12" s="12">
        <v>45.09</v>
      </c>
      <c r="M12" s="12">
        <v>7.48</v>
      </c>
      <c r="N12" s="12">
        <v>13</v>
      </c>
      <c r="O12" s="12" t="s">
        <v>28</v>
      </c>
      <c r="P12" s="12" t="s">
        <v>29</v>
      </c>
      <c r="Q12" s="12">
        <v>119.21032334588838</v>
      </c>
      <c r="R12" s="12">
        <v>-2.81</v>
      </c>
      <c r="S12" s="12">
        <v>8.52</v>
      </c>
      <c r="T12" s="12">
        <v>-2</v>
      </c>
      <c r="U12" s="12">
        <v>-1.25</v>
      </c>
      <c r="V12" s="12">
        <v>60</v>
      </c>
      <c r="W12" s="12">
        <v>-2.625</v>
      </c>
      <c r="X12" s="12">
        <v>0.6</v>
      </c>
      <c r="Y12" s="12"/>
      <c r="Z12" s="12">
        <v>0.67</v>
      </c>
      <c r="AA12" s="12">
        <v>1.4925373134328357</v>
      </c>
      <c r="AB12" s="12">
        <v>9.0820895522388057</v>
      </c>
      <c r="AC12" s="12">
        <v>13.375210968541532</v>
      </c>
      <c r="AD12" s="12">
        <v>8.7788685226612166</v>
      </c>
      <c r="AE12" s="12">
        <v>-3.0795494387398117</v>
      </c>
      <c r="AF12" s="12">
        <v>-0.45454943873981168</v>
      </c>
      <c r="AG12" s="12"/>
      <c r="AH12" s="15">
        <v>0.45454943873981202</v>
      </c>
    </row>
    <row r="13" spans="1:34" x14ac:dyDescent="0.25">
      <c r="A13" s="12">
        <v>7</v>
      </c>
      <c r="B13" s="12"/>
      <c r="C13" s="12">
        <v>59</v>
      </c>
      <c r="D13" s="12">
        <v>2</v>
      </c>
      <c r="E13" s="12">
        <v>2</v>
      </c>
      <c r="F13" s="12">
        <v>0.8</v>
      </c>
      <c r="G13" s="12">
        <v>25.22</v>
      </c>
      <c r="H13" s="12">
        <v>44.76</v>
      </c>
      <c r="I13" s="12">
        <v>7.54</v>
      </c>
      <c r="J13" s="12">
        <v>44.94</v>
      </c>
      <c r="K13" s="12">
        <v>7.51</v>
      </c>
      <c r="L13" s="12">
        <v>44.85</v>
      </c>
      <c r="M13" s="12">
        <v>7.53</v>
      </c>
      <c r="N13" s="12">
        <v>15</v>
      </c>
      <c r="O13" s="12" t="s">
        <v>28</v>
      </c>
      <c r="P13" s="12" t="s">
        <v>29</v>
      </c>
      <c r="Q13" s="12">
        <v>119.21032334588838</v>
      </c>
      <c r="R13" s="12">
        <v>-0.62</v>
      </c>
      <c r="S13" s="12">
        <v>14.03</v>
      </c>
      <c r="T13" s="12">
        <v>-0.5</v>
      </c>
      <c r="U13" s="12">
        <v>0</v>
      </c>
      <c r="V13" s="12">
        <v>0</v>
      </c>
      <c r="W13" s="12">
        <v>-0.5</v>
      </c>
      <c r="X13" s="12">
        <v>1</v>
      </c>
      <c r="Y13" s="12"/>
      <c r="Z13" s="12">
        <v>0.65</v>
      </c>
      <c r="AA13" s="12">
        <v>1.5384615384615383</v>
      </c>
      <c r="AB13" s="12">
        <v>14.23076923076923</v>
      </c>
      <c r="AC13" s="12">
        <v>15.463567228551096</v>
      </c>
      <c r="AD13" s="12">
        <v>14.465440277619841</v>
      </c>
      <c r="AE13" s="12">
        <v>-0.64878251810531562</v>
      </c>
      <c r="AF13" s="12">
        <v>-0.14878251810531562</v>
      </c>
      <c r="AG13" s="12"/>
      <c r="AH13" s="15">
        <v>0.14878251810531601</v>
      </c>
    </row>
    <row r="14" spans="1:34" x14ac:dyDescent="0.25">
      <c r="A14" s="12">
        <v>8</v>
      </c>
      <c r="B14" s="12"/>
      <c r="C14" s="12">
        <v>71</v>
      </c>
      <c r="D14" s="12">
        <v>1</v>
      </c>
      <c r="E14" s="12">
        <v>2</v>
      </c>
      <c r="F14" s="12">
        <v>0.05</v>
      </c>
      <c r="G14" s="12">
        <v>27.3</v>
      </c>
      <c r="H14" s="12">
        <v>43.05</v>
      </c>
      <c r="I14" s="12">
        <v>7.84</v>
      </c>
      <c r="J14" s="12">
        <v>43.6</v>
      </c>
      <c r="K14" s="12">
        <v>7.74</v>
      </c>
      <c r="L14" s="12">
        <v>43.33</v>
      </c>
      <c r="M14" s="12">
        <v>7.79</v>
      </c>
      <c r="N14" s="12">
        <v>13.5</v>
      </c>
      <c r="O14" s="12" t="s">
        <v>28</v>
      </c>
      <c r="P14" s="12" t="s">
        <v>29</v>
      </c>
      <c r="Q14" s="12">
        <v>119.21032334588838</v>
      </c>
      <c r="R14" s="12">
        <v>-2.48</v>
      </c>
      <c r="S14" s="12">
        <v>9.77</v>
      </c>
      <c r="T14" s="12">
        <v>-2.5</v>
      </c>
      <c r="U14" s="12">
        <v>0</v>
      </c>
      <c r="V14" s="12">
        <v>0</v>
      </c>
      <c r="W14" s="12">
        <v>-2.5</v>
      </c>
      <c r="X14" s="12">
        <v>0.95</v>
      </c>
      <c r="Y14" s="12"/>
      <c r="Z14" s="12">
        <v>0.69</v>
      </c>
      <c r="AA14" s="12">
        <v>1.4492753623188408</v>
      </c>
      <c r="AB14" s="12">
        <v>9.8768115942028984</v>
      </c>
      <c r="AC14" s="12">
        <v>13.868117634235091</v>
      </c>
      <c r="AD14" s="12">
        <v>10.046732126820233</v>
      </c>
      <c r="AE14" s="12">
        <v>-2.6367560001162516</v>
      </c>
      <c r="AF14" s="12">
        <v>-0.13675600011625155</v>
      </c>
      <c r="AG14" s="12"/>
      <c r="AH14" s="15">
        <v>0.136756000116252</v>
      </c>
    </row>
    <row r="15" spans="1:34" x14ac:dyDescent="0.25">
      <c r="A15" s="12">
        <v>9</v>
      </c>
      <c r="B15" s="12"/>
      <c r="C15" s="12">
        <v>76</v>
      </c>
      <c r="D15" s="12">
        <v>2</v>
      </c>
      <c r="E15" s="12">
        <v>2</v>
      </c>
      <c r="F15" s="12">
        <v>0.8</v>
      </c>
      <c r="G15" s="12">
        <v>27.29</v>
      </c>
      <c r="H15" s="12">
        <v>44.18</v>
      </c>
      <c r="I15" s="12">
        <v>7.64</v>
      </c>
      <c r="J15" s="12">
        <v>44.53</v>
      </c>
      <c r="K15" s="12">
        <v>7.58</v>
      </c>
      <c r="L15" s="12">
        <v>44.36</v>
      </c>
      <c r="M15" s="12">
        <v>7.61</v>
      </c>
      <c r="N15" s="12">
        <v>9.5</v>
      </c>
      <c r="O15" s="12" t="s">
        <v>28</v>
      </c>
      <c r="P15" s="12" t="s">
        <v>29</v>
      </c>
      <c r="Q15" s="12">
        <v>119.21032334588838</v>
      </c>
      <c r="R15" s="12">
        <v>0.64</v>
      </c>
      <c r="S15" s="12">
        <v>8.4700000000000006</v>
      </c>
      <c r="T15" s="12">
        <v>-0.5</v>
      </c>
      <c r="U15" s="12">
        <v>0</v>
      </c>
      <c r="V15" s="12">
        <v>0</v>
      </c>
      <c r="W15" s="12">
        <v>-0.5</v>
      </c>
      <c r="X15" s="12">
        <v>0.95</v>
      </c>
      <c r="Y15" s="12"/>
      <c r="Z15" s="12">
        <v>0.62</v>
      </c>
      <c r="AA15" s="12">
        <v>1.6129032258064517</v>
      </c>
      <c r="AB15" s="12">
        <v>8.693548387096774</v>
      </c>
      <c r="AC15" s="12">
        <v>7.6114502284892147</v>
      </c>
      <c r="AD15" s="12">
        <v>8.6998384859269837</v>
      </c>
      <c r="AE15" s="12">
        <v>0.67480071961141674</v>
      </c>
      <c r="AF15" s="12">
        <v>1.1748007196114167</v>
      </c>
      <c r="AG15" s="12"/>
      <c r="AH15" s="15">
        <v>1.1748007196114167</v>
      </c>
    </row>
    <row r="16" spans="1:34" x14ac:dyDescent="0.25">
      <c r="A16" s="12">
        <v>10</v>
      </c>
      <c r="B16" s="12"/>
      <c r="C16" s="12">
        <v>64</v>
      </c>
      <c r="D16" s="12">
        <v>2</v>
      </c>
      <c r="E16" s="12">
        <v>2</v>
      </c>
      <c r="F16" s="12">
        <v>0.1</v>
      </c>
      <c r="G16" s="12">
        <v>25.57</v>
      </c>
      <c r="H16" s="12">
        <v>46.81</v>
      </c>
      <c r="I16" s="12">
        <v>7.21</v>
      </c>
      <c r="J16" s="12">
        <v>47.6</v>
      </c>
      <c r="K16" s="12">
        <v>7.09</v>
      </c>
      <c r="L16" s="12">
        <v>47.2</v>
      </c>
      <c r="M16" s="12">
        <v>7.15</v>
      </c>
      <c r="N16" s="12">
        <v>11</v>
      </c>
      <c r="O16" s="12" t="s">
        <v>28</v>
      </c>
      <c r="P16" s="12" t="s">
        <v>29</v>
      </c>
      <c r="Q16" s="12">
        <v>119.21032334588838</v>
      </c>
      <c r="R16" s="12">
        <v>-0.5</v>
      </c>
      <c r="S16" s="12">
        <v>10.11</v>
      </c>
      <c r="T16" s="12">
        <v>-0.25</v>
      </c>
      <c r="U16" s="12">
        <v>-0.5</v>
      </c>
      <c r="V16" s="12">
        <v>5</v>
      </c>
      <c r="W16" s="12">
        <v>-0.5</v>
      </c>
      <c r="X16" s="12">
        <v>1</v>
      </c>
      <c r="Y16" s="12"/>
      <c r="Z16" s="12">
        <v>0.56999999999999995</v>
      </c>
      <c r="AA16" s="12">
        <v>1.7543859649122808</v>
      </c>
      <c r="AB16" s="12">
        <v>10.12280701754386</v>
      </c>
      <c r="AC16" s="12">
        <v>11.370542753239635</v>
      </c>
      <c r="AD16" s="12">
        <v>10.451994649025377</v>
      </c>
      <c r="AE16" s="12">
        <v>-0.52357241940212706</v>
      </c>
      <c r="AF16" s="12">
        <v>-2.3572419402127065E-2</v>
      </c>
      <c r="AG16" s="12"/>
      <c r="AH16" s="15">
        <v>2.35724194021271E-2</v>
      </c>
    </row>
    <row r="17" spans="1:34" x14ac:dyDescent="0.25">
      <c r="A17" s="12">
        <v>11</v>
      </c>
      <c r="B17" s="12"/>
      <c r="C17" s="12">
        <v>69</v>
      </c>
      <c r="D17" s="12">
        <v>2</v>
      </c>
      <c r="E17" s="12">
        <v>2</v>
      </c>
      <c r="F17" s="12">
        <v>0.1</v>
      </c>
      <c r="G17" s="12">
        <v>26.45</v>
      </c>
      <c r="H17" s="12">
        <v>43.05</v>
      </c>
      <c r="I17" s="12">
        <v>7.84</v>
      </c>
      <c r="J17" s="12">
        <v>45.06</v>
      </c>
      <c r="K17" s="12">
        <v>7.49</v>
      </c>
      <c r="L17" s="12">
        <v>44.06</v>
      </c>
      <c r="M17" s="12">
        <v>7.67</v>
      </c>
      <c r="N17" s="12">
        <v>15</v>
      </c>
      <c r="O17" s="12" t="s">
        <v>28</v>
      </c>
      <c r="P17" s="12" t="s">
        <v>29</v>
      </c>
      <c r="Q17" s="12">
        <v>119.21032334588838</v>
      </c>
      <c r="R17" s="12">
        <v>-2.4500000000000002</v>
      </c>
      <c r="S17" s="12">
        <v>11.28</v>
      </c>
      <c r="T17" s="12">
        <v>-1.5</v>
      </c>
      <c r="U17" s="12">
        <v>-1</v>
      </c>
      <c r="V17" s="12">
        <v>15</v>
      </c>
      <c r="W17" s="12">
        <v>-2</v>
      </c>
      <c r="X17" s="12">
        <v>1</v>
      </c>
      <c r="Y17" s="12"/>
      <c r="Z17" s="12">
        <v>0.68</v>
      </c>
      <c r="AA17" s="12">
        <v>1.4705882352941175</v>
      </c>
      <c r="AB17" s="12">
        <v>12.058823529411764</v>
      </c>
      <c r="AC17" s="12">
        <v>15.392813306473656</v>
      </c>
      <c r="AD17" s="12">
        <v>11.578099452953076</v>
      </c>
      <c r="AE17" s="12">
        <v>-2.5940054203939944</v>
      </c>
      <c r="AF17" s="12">
        <v>-0.5940054203939944</v>
      </c>
      <c r="AG17" s="12"/>
      <c r="AH17" s="15">
        <v>0.59400542039399395</v>
      </c>
    </row>
    <row r="18" spans="1:34" x14ac:dyDescent="0.25">
      <c r="A18" s="12">
        <v>12</v>
      </c>
      <c r="B18" s="12"/>
      <c r="C18" s="12">
        <v>49</v>
      </c>
      <c r="D18" s="12">
        <v>1</v>
      </c>
      <c r="E18" s="12">
        <v>2</v>
      </c>
      <c r="F18" s="12">
        <v>0.05</v>
      </c>
      <c r="G18" s="12">
        <v>27.51</v>
      </c>
      <c r="H18" s="12">
        <v>40.659999999999997</v>
      </c>
      <c r="I18" s="12">
        <v>8.3000000000000007</v>
      </c>
      <c r="J18" s="12">
        <v>41.51</v>
      </c>
      <c r="K18" s="12">
        <v>8.1300000000000008</v>
      </c>
      <c r="L18" s="12">
        <v>41.08</v>
      </c>
      <c r="M18" s="12">
        <v>8.2100000000000009</v>
      </c>
      <c r="N18" s="12">
        <v>13</v>
      </c>
      <c r="O18" s="12" t="s">
        <v>28</v>
      </c>
      <c r="P18" s="12" t="s">
        <v>29</v>
      </c>
      <c r="Q18" s="12">
        <v>119.21032334588838</v>
      </c>
      <c r="R18" s="12">
        <v>0.68</v>
      </c>
      <c r="S18" s="12">
        <v>12.01</v>
      </c>
      <c r="T18" s="12">
        <v>0</v>
      </c>
      <c r="U18" s="12">
        <v>-1.25</v>
      </c>
      <c r="V18" s="12">
        <v>171</v>
      </c>
      <c r="W18" s="12">
        <v>-0.625</v>
      </c>
      <c r="X18" s="12">
        <v>1.25</v>
      </c>
      <c r="Y18" s="12"/>
      <c r="Z18" s="12">
        <v>0.71</v>
      </c>
      <c r="AA18" s="12">
        <v>1.4084507042253522</v>
      </c>
      <c r="AB18" s="12">
        <v>12.119718309859154</v>
      </c>
      <c r="AC18" s="12">
        <v>11.307370558229557</v>
      </c>
      <c r="AD18" s="12">
        <v>12.340948153047604</v>
      </c>
      <c r="AE18" s="12">
        <v>0.73384009232081304</v>
      </c>
      <c r="AF18" s="12">
        <v>1.358840092320813</v>
      </c>
      <c r="AG18" s="12"/>
      <c r="AH18" s="15">
        <v>1.358840092320813</v>
      </c>
    </row>
    <row r="19" spans="1:34" x14ac:dyDescent="0.25">
      <c r="A19" s="12">
        <v>13</v>
      </c>
      <c r="B19" s="12"/>
      <c r="C19" s="12">
        <v>72</v>
      </c>
      <c r="D19" s="12">
        <v>2</v>
      </c>
      <c r="E19" s="12">
        <v>1</v>
      </c>
      <c r="F19" s="12">
        <v>0.3</v>
      </c>
      <c r="G19" s="12">
        <v>28.55</v>
      </c>
      <c r="H19" s="12">
        <v>43.32</v>
      </c>
      <c r="I19" s="12">
        <v>7.79</v>
      </c>
      <c r="J19" s="12">
        <v>44.29</v>
      </c>
      <c r="K19" s="12">
        <v>7.62</v>
      </c>
      <c r="L19" s="12">
        <v>43.81</v>
      </c>
      <c r="M19" s="12">
        <v>7.71</v>
      </c>
      <c r="N19" s="12">
        <v>7</v>
      </c>
      <c r="O19" s="12" t="s">
        <v>28</v>
      </c>
      <c r="P19" s="12" t="s">
        <v>29</v>
      </c>
      <c r="Q19" s="12">
        <v>119.21032334588838</v>
      </c>
      <c r="R19" s="12">
        <v>-0.75</v>
      </c>
      <c r="S19" s="12">
        <v>5.79</v>
      </c>
      <c r="T19" s="12">
        <v>0</v>
      </c>
      <c r="U19" s="12">
        <v>-1.5</v>
      </c>
      <c r="V19" s="12">
        <v>93</v>
      </c>
      <c r="W19" s="12">
        <v>-0.75</v>
      </c>
      <c r="X19" s="12">
        <v>0.9</v>
      </c>
      <c r="Y19" s="12"/>
      <c r="Z19" s="12">
        <v>0.62</v>
      </c>
      <c r="AA19" s="12">
        <v>1.6129032258064517</v>
      </c>
      <c r="AB19" s="12">
        <v>5.790322580645161</v>
      </c>
      <c r="AC19" s="12">
        <v>7.1910677148844684</v>
      </c>
      <c r="AD19" s="12">
        <v>5.944359116116428</v>
      </c>
      <c r="AE19" s="12">
        <v>-0.77295933123618499</v>
      </c>
      <c r="AF19" s="12">
        <v>-2.2959331236184988E-2</v>
      </c>
      <c r="AG19" s="12"/>
      <c r="AH19" s="15">
        <v>2.2959331236185002E-2</v>
      </c>
    </row>
    <row r="20" spans="1:34" x14ac:dyDescent="0.25">
      <c r="A20" s="12">
        <v>14</v>
      </c>
      <c r="B20" s="12"/>
      <c r="C20" s="12">
        <v>85</v>
      </c>
      <c r="D20" s="12">
        <v>2</v>
      </c>
      <c r="E20" s="12">
        <v>2</v>
      </c>
      <c r="F20" s="12">
        <v>0.1</v>
      </c>
      <c r="G20" s="12">
        <v>26.09</v>
      </c>
      <c r="H20" s="12">
        <v>43.66</v>
      </c>
      <c r="I20" s="12">
        <v>7.73</v>
      </c>
      <c r="J20" s="12">
        <v>46.75</v>
      </c>
      <c r="K20" s="12">
        <v>7.22</v>
      </c>
      <c r="L20" s="12">
        <v>45.2</v>
      </c>
      <c r="M20" s="12">
        <v>7.47</v>
      </c>
      <c r="N20" s="12">
        <v>15.5</v>
      </c>
      <c r="O20" s="12" t="s">
        <v>28</v>
      </c>
      <c r="P20" s="12" t="s">
        <v>29</v>
      </c>
      <c r="Q20" s="12">
        <v>119.21032334588838</v>
      </c>
      <c r="R20" s="12">
        <v>-2.91</v>
      </c>
      <c r="S20" s="12">
        <v>10.97</v>
      </c>
      <c r="T20" s="12">
        <v>-3.5</v>
      </c>
      <c r="U20" s="12">
        <v>-2</v>
      </c>
      <c r="V20" s="12">
        <v>170</v>
      </c>
      <c r="W20" s="12">
        <v>-4.5</v>
      </c>
      <c r="X20" s="12">
        <v>0.5</v>
      </c>
      <c r="Y20" s="12"/>
      <c r="Z20" s="12">
        <v>0.7</v>
      </c>
      <c r="AA20" s="12">
        <v>1.4285714285714286</v>
      </c>
      <c r="AB20" s="12">
        <v>9.0714285714285712</v>
      </c>
      <c r="AC20" s="12">
        <v>15.904538927166392</v>
      </c>
      <c r="AD20" s="12">
        <v>11.237994769387477</v>
      </c>
      <c r="AE20" s="12">
        <v>-3.2665809104452408</v>
      </c>
      <c r="AF20" s="12">
        <v>1.2334190895547592</v>
      </c>
      <c r="AG20" s="12"/>
      <c r="AH20" s="15">
        <v>1.2334190895547592</v>
      </c>
    </row>
    <row r="21" spans="1:34" x14ac:dyDescent="0.25">
      <c r="A21" s="12">
        <v>15</v>
      </c>
      <c r="B21" s="12"/>
      <c r="C21" s="12">
        <v>70</v>
      </c>
      <c r="D21" s="12">
        <v>1</v>
      </c>
      <c r="E21" s="12">
        <v>2</v>
      </c>
      <c r="F21" s="12">
        <v>0.2</v>
      </c>
      <c r="G21" s="12">
        <v>25.49</v>
      </c>
      <c r="H21" s="12">
        <v>43.77</v>
      </c>
      <c r="I21" s="12">
        <v>7.71</v>
      </c>
      <c r="J21" s="12">
        <v>44.82</v>
      </c>
      <c r="K21" s="12">
        <v>7.53</v>
      </c>
      <c r="L21" s="12">
        <v>44.3</v>
      </c>
      <c r="M21" s="12">
        <v>7.62</v>
      </c>
      <c r="N21" s="12">
        <v>15</v>
      </c>
      <c r="O21" s="12" t="s">
        <v>28</v>
      </c>
      <c r="P21" s="12" t="s">
        <v>29</v>
      </c>
      <c r="Q21" s="12">
        <v>119.21032334588838</v>
      </c>
      <c r="R21" s="12">
        <v>-0.75</v>
      </c>
      <c r="S21" s="12">
        <v>13.84</v>
      </c>
      <c r="T21" s="12">
        <v>0</v>
      </c>
      <c r="U21" s="12">
        <v>-1.25</v>
      </c>
      <c r="V21" s="12">
        <v>125</v>
      </c>
      <c r="W21" s="12">
        <v>-0.625</v>
      </c>
      <c r="X21" s="12">
        <v>0.66</v>
      </c>
      <c r="Y21" s="12"/>
      <c r="Z21" s="12">
        <v>0.68</v>
      </c>
      <c r="AA21" s="12">
        <v>1.4705882352941175</v>
      </c>
      <c r="AB21" s="12">
        <v>14.080882352941176</v>
      </c>
      <c r="AC21" s="12">
        <v>15.439004454339132</v>
      </c>
      <c r="AD21" s="12">
        <v>14.250754780991146</v>
      </c>
      <c r="AE21" s="12">
        <v>-0.80800977787663064</v>
      </c>
      <c r="AF21" s="12">
        <v>-0.18300977787663064</v>
      </c>
      <c r="AG21" s="12"/>
      <c r="AH21" s="15">
        <v>0.183009777876631</v>
      </c>
    </row>
    <row r="22" spans="1:34" x14ac:dyDescent="0.25">
      <c r="A22" s="12">
        <v>16</v>
      </c>
      <c r="B22" s="12"/>
      <c r="C22" s="12">
        <v>43</v>
      </c>
      <c r="D22" s="12">
        <v>1</v>
      </c>
      <c r="E22" s="12">
        <v>1</v>
      </c>
      <c r="F22" s="12">
        <v>0.12</v>
      </c>
      <c r="G22" s="12">
        <v>28.72</v>
      </c>
      <c r="H22" s="12">
        <v>40.71</v>
      </c>
      <c r="I22" s="12">
        <v>8.2899999999999991</v>
      </c>
      <c r="J22" s="12">
        <v>42.19</v>
      </c>
      <c r="K22" s="12">
        <v>8</v>
      </c>
      <c r="L22" s="12">
        <v>41.45</v>
      </c>
      <c r="M22" s="12">
        <v>8.14</v>
      </c>
      <c r="N22" s="12">
        <v>15.5</v>
      </c>
      <c r="O22" s="12" t="s">
        <v>28</v>
      </c>
      <c r="P22" s="12" t="s">
        <v>29</v>
      </c>
      <c r="Q22" s="12">
        <v>119.21032334588838</v>
      </c>
      <c r="R22" s="12">
        <v>-5</v>
      </c>
      <c r="S22" s="12">
        <v>8.57</v>
      </c>
      <c r="T22" s="12">
        <v>-4.25</v>
      </c>
      <c r="U22" s="12">
        <v>-1</v>
      </c>
      <c r="V22" s="12">
        <v>1</v>
      </c>
      <c r="W22" s="12">
        <v>-4.75</v>
      </c>
      <c r="X22" s="12">
        <v>1</v>
      </c>
      <c r="Y22" s="12"/>
      <c r="Z22" s="12">
        <v>0.69</v>
      </c>
      <c r="AA22" s="12">
        <v>1.4492753623188408</v>
      </c>
      <c r="AB22" s="12">
        <v>8.615942028985506</v>
      </c>
      <c r="AC22" s="12">
        <v>15.861136380623275</v>
      </c>
      <c r="AD22" s="12">
        <v>8.7777423816243161</v>
      </c>
      <c r="AE22" s="12">
        <v>-4.8875418593092812</v>
      </c>
      <c r="AF22" s="12">
        <v>-0.1375418593092812</v>
      </c>
      <c r="AG22" s="12"/>
      <c r="AH22" s="15">
        <v>0.13754185930928101</v>
      </c>
    </row>
    <row r="23" spans="1:34" x14ac:dyDescent="0.25">
      <c r="A23" s="12">
        <v>17</v>
      </c>
      <c r="B23" s="12"/>
      <c r="C23" s="12">
        <v>66</v>
      </c>
      <c r="D23" s="12">
        <v>1</v>
      </c>
      <c r="E23" s="12">
        <v>2</v>
      </c>
      <c r="F23" s="12">
        <v>0.33</v>
      </c>
      <c r="G23" s="12">
        <v>26.81</v>
      </c>
      <c r="H23" s="12">
        <v>43.83</v>
      </c>
      <c r="I23" s="12">
        <v>7.7</v>
      </c>
      <c r="J23" s="12">
        <v>44.12</v>
      </c>
      <c r="K23" s="12">
        <v>7.65</v>
      </c>
      <c r="L23" s="12">
        <v>43.97</v>
      </c>
      <c r="M23" s="12">
        <v>7.68</v>
      </c>
      <c r="N23" s="12">
        <v>14.5</v>
      </c>
      <c r="O23" s="12" t="s">
        <v>28</v>
      </c>
      <c r="P23" s="12" t="s">
        <v>29</v>
      </c>
      <c r="Q23" s="12">
        <v>119.21032334588838</v>
      </c>
      <c r="R23" s="12">
        <v>-2.76</v>
      </c>
      <c r="S23" s="12">
        <v>10.32</v>
      </c>
      <c r="T23" s="12">
        <v>-3</v>
      </c>
      <c r="U23" s="12">
        <v>0</v>
      </c>
      <c r="V23" s="12">
        <v>0</v>
      </c>
      <c r="W23" s="12">
        <v>-3</v>
      </c>
      <c r="X23" s="12">
        <v>0.8</v>
      </c>
      <c r="Y23" s="12"/>
      <c r="Z23" s="12">
        <v>0.7</v>
      </c>
      <c r="AA23" s="12">
        <v>1.4285714285714286</v>
      </c>
      <c r="AB23" s="12">
        <v>10.214285714285715</v>
      </c>
      <c r="AC23" s="12">
        <v>14.915399741343572</v>
      </c>
      <c r="AD23" s="12">
        <v>10.62272573966427</v>
      </c>
      <c r="AE23" s="12">
        <v>-3.0048718011755113</v>
      </c>
      <c r="AF23" s="12">
        <v>-4.8718011755113366E-3</v>
      </c>
      <c r="AG23" s="12"/>
      <c r="AH23" s="15">
        <v>4.8718011755113401E-3</v>
      </c>
    </row>
    <row r="24" spans="1:34" x14ac:dyDescent="0.25">
      <c r="A24" s="12">
        <v>18</v>
      </c>
      <c r="B24" s="12"/>
      <c r="C24" s="12">
        <v>77</v>
      </c>
      <c r="D24" s="12">
        <v>2</v>
      </c>
      <c r="E24" s="12">
        <v>2</v>
      </c>
      <c r="F24" s="12">
        <v>0.1</v>
      </c>
      <c r="G24" s="12">
        <v>27.07</v>
      </c>
      <c r="H24" s="12">
        <v>42.13</v>
      </c>
      <c r="I24" s="12">
        <v>8.01</v>
      </c>
      <c r="J24" s="12">
        <v>44</v>
      </c>
      <c r="K24" s="12">
        <v>7.67</v>
      </c>
      <c r="L24" s="12">
        <v>43.06</v>
      </c>
      <c r="M24" s="12">
        <v>7.84</v>
      </c>
      <c r="N24" s="12">
        <v>12.5</v>
      </c>
      <c r="O24" s="12" t="s">
        <v>28</v>
      </c>
      <c r="P24" s="12" t="s">
        <v>29</v>
      </c>
      <c r="Q24" s="12">
        <v>119.21032334588838</v>
      </c>
      <c r="R24" s="12">
        <v>-1.1499999999999999</v>
      </c>
      <c r="S24" s="12">
        <v>10.76</v>
      </c>
      <c r="T24" s="12">
        <v>-0.25</v>
      </c>
      <c r="U24" s="12">
        <v>-0.5</v>
      </c>
      <c r="V24" s="12">
        <v>13</v>
      </c>
      <c r="W24" s="12">
        <v>-0.5</v>
      </c>
      <c r="X24" s="12">
        <v>0.7</v>
      </c>
      <c r="Y24" s="12"/>
      <c r="Z24" s="12">
        <v>0.68</v>
      </c>
      <c r="AA24" s="12">
        <v>1.4705882352941175</v>
      </c>
      <c r="AB24" s="12">
        <v>11.764705882352942</v>
      </c>
      <c r="AC24" s="12">
        <v>12.835338699408496</v>
      </c>
      <c r="AD24" s="12">
        <v>11.046439884307089</v>
      </c>
      <c r="AE24" s="12">
        <v>-1.2164511942689564</v>
      </c>
      <c r="AF24" s="12">
        <v>-0.71645119426895643</v>
      </c>
      <c r="AG24" s="12"/>
      <c r="AH24" s="15">
        <v>0.71645119426895598</v>
      </c>
    </row>
    <row r="25" spans="1:34" x14ac:dyDescent="0.25">
      <c r="A25" s="12">
        <v>19</v>
      </c>
      <c r="B25" s="12"/>
      <c r="C25" s="12">
        <v>62</v>
      </c>
      <c r="D25" s="12">
        <v>1</v>
      </c>
      <c r="E25" s="12">
        <v>1</v>
      </c>
      <c r="F25" s="12">
        <v>0.9</v>
      </c>
      <c r="G25" s="12">
        <v>25.83</v>
      </c>
      <c r="H25" s="12">
        <v>45.24</v>
      </c>
      <c r="I25" s="12">
        <v>7.46</v>
      </c>
      <c r="J25" s="12">
        <v>46.11</v>
      </c>
      <c r="K25" s="12">
        <v>7.32</v>
      </c>
      <c r="L25" s="12">
        <v>45.67</v>
      </c>
      <c r="M25" s="12">
        <v>7.39</v>
      </c>
      <c r="N25" s="12">
        <v>14.5</v>
      </c>
      <c r="O25" s="12" t="s">
        <v>28</v>
      </c>
      <c r="P25" s="12" t="s">
        <v>29</v>
      </c>
      <c r="Q25" s="12">
        <v>119.21032334588838</v>
      </c>
      <c r="R25" s="12">
        <v>-2.1</v>
      </c>
      <c r="S25" s="12">
        <v>11.13</v>
      </c>
      <c r="T25" s="12">
        <v>-1.5</v>
      </c>
      <c r="U25" s="12">
        <v>-1</v>
      </c>
      <c r="V25" s="12">
        <v>170</v>
      </c>
      <c r="W25" s="12">
        <v>-2</v>
      </c>
      <c r="X25" s="12">
        <v>1</v>
      </c>
      <c r="Y25" s="12"/>
      <c r="Z25" s="12">
        <v>0.63</v>
      </c>
      <c r="AA25" s="12">
        <v>1.5873015873015872</v>
      </c>
      <c r="AB25" s="12">
        <v>11.325396825396826</v>
      </c>
      <c r="AC25" s="12">
        <v>14.942016517970803</v>
      </c>
      <c r="AD25" s="12">
        <v>11.477257323372209</v>
      </c>
      <c r="AE25" s="12">
        <v>-2.1827982925971146</v>
      </c>
      <c r="AF25" s="12">
        <v>-0.18279829259711455</v>
      </c>
      <c r="AG25" s="12"/>
      <c r="AH25" s="15">
        <v>0.182798292597115</v>
      </c>
    </row>
    <row r="26" spans="1:34" x14ac:dyDescent="0.25">
      <c r="A26" s="12">
        <v>20</v>
      </c>
      <c r="B26" s="12"/>
      <c r="C26" s="12">
        <v>84</v>
      </c>
      <c r="D26" s="12">
        <v>1</v>
      </c>
      <c r="E26" s="12">
        <v>2</v>
      </c>
      <c r="F26" s="12">
        <v>0.4</v>
      </c>
      <c r="G26" s="12">
        <v>26.84</v>
      </c>
      <c r="H26" s="12">
        <v>43.32</v>
      </c>
      <c r="I26" s="12">
        <v>7.79</v>
      </c>
      <c r="J26" s="12">
        <v>44.12</v>
      </c>
      <c r="K26" s="12">
        <v>7.65</v>
      </c>
      <c r="L26" s="12">
        <v>43.72</v>
      </c>
      <c r="M26" s="12">
        <v>7.72</v>
      </c>
      <c r="N26" s="12">
        <v>14.5</v>
      </c>
      <c r="O26" s="12" t="s">
        <v>28</v>
      </c>
      <c r="P26" s="12" t="s">
        <v>29</v>
      </c>
      <c r="Q26" s="12">
        <v>119.21032334588838</v>
      </c>
      <c r="R26" s="12">
        <v>-2.62</v>
      </c>
      <c r="S26" s="12">
        <v>10.55</v>
      </c>
      <c r="T26" s="12">
        <v>-3</v>
      </c>
      <c r="U26" s="12">
        <v>-0.5</v>
      </c>
      <c r="V26" s="12">
        <v>88</v>
      </c>
      <c r="W26" s="12">
        <v>-3.25</v>
      </c>
      <c r="X26" s="12">
        <v>0.9</v>
      </c>
      <c r="Y26" s="12"/>
      <c r="Z26" s="12">
        <v>0.69</v>
      </c>
      <c r="AA26" s="12">
        <v>1.4492753623188408</v>
      </c>
      <c r="AB26" s="12">
        <v>9.7898550724637676</v>
      </c>
      <c r="AC26" s="12">
        <v>14.907243493144854</v>
      </c>
      <c r="AD26" s="12">
        <v>10.85828369920084</v>
      </c>
      <c r="AE26" s="12">
        <v>-2.7937822578213698</v>
      </c>
      <c r="AF26" s="12">
        <v>0.4562177421786302</v>
      </c>
      <c r="AG26" s="12"/>
      <c r="AH26" s="15">
        <v>0.4562177421786302</v>
      </c>
    </row>
    <row r="27" spans="1:34" x14ac:dyDescent="0.25">
      <c r="A27" s="12">
        <v>21</v>
      </c>
      <c r="B27" s="12"/>
      <c r="C27" s="12">
        <v>58</v>
      </c>
      <c r="D27" s="12">
        <v>1</v>
      </c>
      <c r="E27" s="12">
        <v>1</v>
      </c>
      <c r="F27" s="12">
        <v>0.4</v>
      </c>
      <c r="G27" s="12">
        <v>26.2</v>
      </c>
      <c r="H27" s="12">
        <v>43.16</v>
      </c>
      <c r="I27" s="12">
        <v>7.82</v>
      </c>
      <c r="J27" s="12">
        <v>43.38</v>
      </c>
      <c r="K27" s="12">
        <v>7.78</v>
      </c>
      <c r="L27" s="12">
        <v>43.27</v>
      </c>
      <c r="M27" s="12">
        <v>7.8</v>
      </c>
      <c r="N27" s="12">
        <v>16.5</v>
      </c>
      <c r="O27" s="12" t="s">
        <v>28</v>
      </c>
      <c r="P27" s="12" t="s">
        <v>29</v>
      </c>
      <c r="Q27" s="12">
        <v>119.21032334588838</v>
      </c>
      <c r="R27" s="12">
        <v>-2.4</v>
      </c>
      <c r="S27" s="12">
        <v>12.937505527984845</v>
      </c>
      <c r="T27" s="12">
        <v>-2.25</v>
      </c>
      <c r="U27" s="12">
        <v>-0.5</v>
      </c>
      <c r="V27" s="12">
        <v>80</v>
      </c>
      <c r="W27" s="12">
        <v>-2.5</v>
      </c>
      <c r="X27" s="12">
        <v>1</v>
      </c>
      <c r="Y27" s="12"/>
      <c r="Z27" s="12">
        <v>0.69</v>
      </c>
      <c r="AA27" s="12">
        <v>1.4492753623188408</v>
      </c>
      <c r="AB27" s="12">
        <v>12.876811594202898</v>
      </c>
      <c r="AC27" s="12">
        <v>16.931194831693585</v>
      </c>
      <c r="AD27" s="12">
        <v>13.31183349992614</v>
      </c>
      <c r="AE27" s="12">
        <v>-2.4973593189195369</v>
      </c>
      <c r="AF27" s="12">
        <v>2.6406810804631142E-3</v>
      </c>
      <c r="AG27" s="12"/>
      <c r="AH27" s="15">
        <v>2.6406810804631142E-3</v>
      </c>
    </row>
    <row r="28" spans="1:34" x14ac:dyDescent="0.25">
      <c r="A28" s="12">
        <v>22</v>
      </c>
      <c r="B28" s="12"/>
      <c r="C28" s="12">
        <v>75</v>
      </c>
      <c r="D28" s="12">
        <v>1</v>
      </c>
      <c r="E28" s="12">
        <v>1</v>
      </c>
      <c r="F28" s="12">
        <v>0.2</v>
      </c>
      <c r="G28" s="12">
        <v>27.72</v>
      </c>
      <c r="H28" s="12">
        <v>45.18</v>
      </c>
      <c r="I28" s="12">
        <v>7.47</v>
      </c>
      <c r="J28" s="12">
        <v>45.49</v>
      </c>
      <c r="K28" s="12">
        <v>7.42</v>
      </c>
      <c r="L28" s="12">
        <v>45.34</v>
      </c>
      <c r="M28" s="12">
        <v>7.45</v>
      </c>
      <c r="N28" s="12">
        <v>10.5</v>
      </c>
      <c r="O28" s="12" t="s">
        <v>28</v>
      </c>
      <c r="P28" s="12" t="s">
        <v>29</v>
      </c>
      <c r="Q28" s="12">
        <v>119.21032334588838</v>
      </c>
      <c r="R28" s="12">
        <v>-2.8</v>
      </c>
      <c r="S28" s="12">
        <v>5.89</v>
      </c>
      <c r="T28" s="12">
        <v>-3</v>
      </c>
      <c r="U28" s="12">
        <v>-0.5</v>
      </c>
      <c r="V28" s="12">
        <v>90</v>
      </c>
      <c r="W28" s="12">
        <v>-3.25</v>
      </c>
      <c r="X28" s="12">
        <v>0.66</v>
      </c>
      <c r="Y28" s="12"/>
      <c r="Z28" s="12">
        <v>0.65</v>
      </c>
      <c r="AA28" s="12">
        <v>1.5384615384615383</v>
      </c>
      <c r="AB28" s="12">
        <v>5.5</v>
      </c>
      <c r="AC28" s="12">
        <v>10.80423520361084</v>
      </c>
      <c r="AD28" s="12">
        <v>6.052378650734167</v>
      </c>
      <c r="AE28" s="12">
        <v>-3.0887067593698379</v>
      </c>
      <c r="AF28" s="12">
        <v>0.16129324063016215</v>
      </c>
      <c r="AG28" s="12"/>
      <c r="AH28" s="15">
        <v>0.16129324063016215</v>
      </c>
    </row>
    <row r="29" spans="1:34" x14ac:dyDescent="0.25">
      <c r="A29" s="12">
        <v>23</v>
      </c>
      <c r="B29" s="12"/>
      <c r="C29" s="12">
        <v>84</v>
      </c>
      <c r="D29" s="12">
        <v>1</v>
      </c>
      <c r="E29" s="12">
        <v>1</v>
      </c>
      <c r="F29" s="12">
        <v>0.5</v>
      </c>
      <c r="G29" s="12">
        <v>25.54</v>
      </c>
      <c r="H29" s="12">
        <v>43.05</v>
      </c>
      <c r="I29" s="12">
        <v>7.84</v>
      </c>
      <c r="J29" s="12">
        <v>44.23</v>
      </c>
      <c r="K29" s="12">
        <v>7.63</v>
      </c>
      <c r="L29" s="12">
        <v>43.64</v>
      </c>
      <c r="M29" s="12">
        <v>7.73</v>
      </c>
      <c r="N29" s="12">
        <v>18</v>
      </c>
      <c r="O29" s="12" t="s">
        <v>28</v>
      </c>
      <c r="P29" s="12" t="s">
        <v>29</v>
      </c>
      <c r="Q29" s="12">
        <v>119.21032334588838</v>
      </c>
      <c r="R29" s="12">
        <v>-2.2999999999999998</v>
      </c>
      <c r="S29" s="12">
        <v>14.46</v>
      </c>
      <c r="T29" s="12">
        <v>-1.5</v>
      </c>
      <c r="U29" s="12">
        <v>-1.5</v>
      </c>
      <c r="V29" s="12">
        <v>111</v>
      </c>
      <c r="W29" s="12">
        <v>-2.25</v>
      </c>
      <c r="X29" s="12">
        <v>0.7</v>
      </c>
      <c r="Y29" s="12"/>
      <c r="Z29" s="12">
        <v>0.67</v>
      </c>
      <c r="AA29" s="12">
        <v>1.4925373134328357</v>
      </c>
      <c r="AB29" s="12">
        <v>14.64179104477612</v>
      </c>
      <c r="AC29" s="12">
        <v>18.352217593775155</v>
      </c>
      <c r="AD29" s="12">
        <v>14.880740643424847</v>
      </c>
      <c r="AE29" s="12">
        <v>-2.3258895567347064</v>
      </c>
      <c r="AF29" s="12">
        <v>-7.5889556734706431E-2</v>
      </c>
      <c r="AG29" s="12"/>
      <c r="AH29" s="15">
        <v>7.5889556734706404E-2</v>
      </c>
    </row>
    <row r="30" spans="1:34" x14ac:dyDescent="0.25">
      <c r="A30" s="12">
        <v>24</v>
      </c>
      <c r="B30" s="12"/>
      <c r="C30" s="12">
        <v>75</v>
      </c>
      <c r="D30" s="12">
        <v>1</v>
      </c>
      <c r="E30" s="12">
        <v>2</v>
      </c>
      <c r="F30" s="12">
        <v>0.33</v>
      </c>
      <c r="G30" s="12">
        <v>26.83</v>
      </c>
      <c r="H30" s="12">
        <v>45.36</v>
      </c>
      <c r="I30" s="12">
        <v>7.44</v>
      </c>
      <c r="J30" s="12">
        <v>46.04</v>
      </c>
      <c r="K30" s="12">
        <v>7.33</v>
      </c>
      <c r="L30" s="12">
        <v>45.7</v>
      </c>
      <c r="M30" s="12">
        <v>7.38</v>
      </c>
      <c r="N30" s="12">
        <v>12</v>
      </c>
      <c r="O30" s="12" t="s">
        <v>28</v>
      </c>
      <c r="P30" s="12" t="s">
        <v>29</v>
      </c>
      <c r="Q30" s="12">
        <v>119.21032334588838</v>
      </c>
      <c r="R30" s="12">
        <v>-2.42</v>
      </c>
      <c r="S30" s="12">
        <v>8.01</v>
      </c>
      <c r="T30" s="12">
        <v>-1.5</v>
      </c>
      <c r="U30" s="12">
        <v>-1</v>
      </c>
      <c r="V30" s="12">
        <v>125</v>
      </c>
      <c r="W30" s="12">
        <v>-2</v>
      </c>
      <c r="X30" s="12">
        <v>0.66</v>
      </c>
      <c r="Y30" s="12"/>
      <c r="Z30" s="12">
        <v>0.6</v>
      </c>
      <c r="AA30" s="12">
        <v>1.6666666666666667</v>
      </c>
      <c r="AB30" s="12">
        <v>8.6666666666666661</v>
      </c>
      <c r="AC30" s="12">
        <v>12.359713480523553</v>
      </c>
      <c r="AD30" s="12">
        <v>8.2558767386043428</v>
      </c>
      <c r="AE30" s="12">
        <v>-2.4623020451515258</v>
      </c>
      <c r="AF30" s="12">
        <v>-0.46230204515152584</v>
      </c>
      <c r="AG30" s="12"/>
      <c r="AH30" s="15">
        <v>0.46230204515152601</v>
      </c>
    </row>
    <row r="31" spans="1:34" x14ac:dyDescent="0.25">
      <c r="A31" s="12">
        <v>25</v>
      </c>
      <c r="B31" s="12"/>
      <c r="C31" s="12">
        <v>66</v>
      </c>
      <c r="D31" s="12">
        <v>1</v>
      </c>
      <c r="E31" s="12">
        <v>2</v>
      </c>
      <c r="F31" s="12">
        <v>0.5</v>
      </c>
      <c r="G31" s="12">
        <v>25.8</v>
      </c>
      <c r="H31" s="12">
        <v>44.23</v>
      </c>
      <c r="I31" s="12">
        <v>7.63</v>
      </c>
      <c r="J31" s="12">
        <v>45.06</v>
      </c>
      <c r="K31" s="12">
        <v>7.49</v>
      </c>
      <c r="L31" s="12">
        <v>44.64</v>
      </c>
      <c r="M31" s="12">
        <v>7.56</v>
      </c>
      <c r="N31" s="12">
        <v>13.5</v>
      </c>
      <c r="O31" s="12" t="s">
        <v>28</v>
      </c>
      <c r="P31" s="12" t="s">
        <v>29</v>
      </c>
      <c r="Q31" s="12">
        <v>119.21032334588838</v>
      </c>
      <c r="R31" s="12">
        <v>0.65</v>
      </c>
      <c r="S31" s="12">
        <v>12.47</v>
      </c>
      <c r="T31" s="12">
        <v>0</v>
      </c>
      <c r="U31" s="12">
        <v>-1.25</v>
      </c>
      <c r="V31" s="12">
        <v>105</v>
      </c>
      <c r="W31" s="12">
        <v>-0.625</v>
      </c>
      <c r="X31" s="12">
        <v>1</v>
      </c>
      <c r="Y31" s="12"/>
      <c r="Z31" s="12">
        <v>0.64</v>
      </c>
      <c r="AA31" s="12">
        <v>1.5625</v>
      </c>
      <c r="AB31" s="12">
        <v>12.5234375</v>
      </c>
      <c r="AC31" s="12">
        <v>11.777123179213392</v>
      </c>
      <c r="AD31" s="12">
        <v>12.85519000774341</v>
      </c>
      <c r="AE31" s="12">
        <v>0.68996277025921127</v>
      </c>
      <c r="AF31" s="12">
        <v>1.3149627702592113</v>
      </c>
      <c r="AG31" s="12"/>
      <c r="AH31" s="15">
        <v>1.3149627702592113</v>
      </c>
    </row>
    <row r="32" spans="1:34" x14ac:dyDescent="0.25">
      <c r="A32" s="12">
        <v>26</v>
      </c>
      <c r="B32" s="12"/>
      <c r="C32" s="12">
        <v>82</v>
      </c>
      <c r="D32" s="12">
        <v>1</v>
      </c>
      <c r="E32" s="12">
        <v>2</v>
      </c>
      <c r="F32" s="12">
        <v>0.5</v>
      </c>
      <c r="G32" s="12">
        <v>25.45</v>
      </c>
      <c r="H32" s="12">
        <v>45.98</v>
      </c>
      <c r="I32" s="12">
        <v>7.34</v>
      </c>
      <c r="J32" s="12">
        <v>46.49</v>
      </c>
      <c r="K32" s="12">
        <v>7.26</v>
      </c>
      <c r="L32" s="12">
        <v>46.23</v>
      </c>
      <c r="M32" s="12">
        <v>7.3</v>
      </c>
      <c r="N32" s="12">
        <v>16</v>
      </c>
      <c r="O32" s="12" t="s">
        <v>28</v>
      </c>
      <c r="P32" s="12" t="s">
        <v>29</v>
      </c>
      <c r="Q32" s="12">
        <v>119.21032334588838</v>
      </c>
      <c r="R32" s="12">
        <v>-2.6</v>
      </c>
      <c r="S32" s="12">
        <v>11.66</v>
      </c>
      <c r="T32" s="12">
        <v>-1.75</v>
      </c>
      <c r="U32" s="12">
        <v>-1.25</v>
      </c>
      <c r="V32" s="12">
        <v>10</v>
      </c>
      <c r="W32" s="12">
        <v>-2.375</v>
      </c>
      <c r="X32" s="12">
        <v>0.7</v>
      </c>
      <c r="Y32" s="12"/>
      <c r="Z32" s="12">
        <v>0.63</v>
      </c>
      <c r="AA32" s="12">
        <v>1.5873015873015872</v>
      </c>
      <c r="AB32" s="12">
        <v>12.230158730158731</v>
      </c>
      <c r="AC32" s="12">
        <v>16.353040111034417</v>
      </c>
      <c r="AD32" s="12">
        <v>12.038312694690488</v>
      </c>
      <c r="AE32" s="12">
        <v>-2.7182782722966756</v>
      </c>
      <c r="AF32" s="12">
        <v>-0.34327827229667562</v>
      </c>
      <c r="AG32" s="12"/>
      <c r="AH32" s="15">
        <v>0.34327827229667601</v>
      </c>
    </row>
    <row r="33" spans="1:34" x14ac:dyDescent="0.25">
      <c r="A33" s="12">
        <v>27</v>
      </c>
      <c r="B33" s="12"/>
      <c r="C33" s="12">
        <v>59</v>
      </c>
      <c r="D33" s="12">
        <v>1</v>
      </c>
      <c r="E33" s="12">
        <v>1</v>
      </c>
      <c r="F33" s="12">
        <v>0.2</v>
      </c>
      <c r="G33" s="12">
        <v>26</v>
      </c>
      <c r="H33" s="12">
        <v>43.21</v>
      </c>
      <c r="I33" s="12">
        <v>7.81</v>
      </c>
      <c r="J33" s="12">
        <v>43.66</v>
      </c>
      <c r="K33" s="12">
        <v>7.73</v>
      </c>
      <c r="L33" s="12">
        <v>43.44</v>
      </c>
      <c r="M33" s="12">
        <v>7.77</v>
      </c>
      <c r="N33" s="12">
        <v>16.5</v>
      </c>
      <c r="O33" s="12" t="s">
        <v>28</v>
      </c>
      <c r="P33" s="12" t="s">
        <v>29</v>
      </c>
      <c r="Q33" s="12">
        <v>119.21032334588838</v>
      </c>
      <c r="R33" s="12">
        <v>-2.15</v>
      </c>
      <c r="S33" s="12">
        <v>16.5</v>
      </c>
      <c r="T33" s="12">
        <v>-2.5</v>
      </c>
      <c r="U33" s="12">
        <v>-0.25</v>
      </c>
      <c r="V33" s="12">
        <v>140</v>
      </c>
      <c r="W33" s="12">
        <v>-2.625</v>
      </c>
      <c r="X33" s="12">
        <v>1</v>
      </c>
      <c r="Y33" s="12"/>
      <c r="Z33" s="12">
        <v>0.7</v>
      </c>
      <c r="AA33" s="12">
        <v>1.4285714285714286</v>
      </c>
      <c r="AB33" s="12">
        <v>12.75</v>
      </c>
      <c r="AC33" s="12">
        <v>16.967783644775974</v>
      </c>
      <c r="AD33" s="12">
        <v>13.705774762551034</v>
      </c>
      <c r="AE33" s="12">
        <v>-2.2834062175574581</v>
      </c>
      <c r="AF33" s="12">
        <v>0.3415937824425419</v>
      </c>
      <c r="AG33" s="12"/>
      <c r="AH33" s="15">
        <v>0.3415937824425419</v>
      </c>
    </row>
    <row r="34" spans="1:34" x14ac:dyDescent="0.25">
      <c r="A34" s="12">
        <v>28</v>
      </c>
      <c r="B34" s="12"/>
      <c r="C34" s="12">
        <v>51</v>
      </c>
      <c r="D34" s="12">
        <v>2</v>
      </c>
      <c r="E34" s="12">
        <v>1</v>
      </c>
      <c r="F34" s="12">
        <v>0.4</v>
      </c>
      <c r="G34" s="12">
        <v>28.93</v>
      </c>
      <c r="H34" s="12">
        <v>45.73</v>
      </c>
      <c r="I34" s="12">
        <v>7.38</v>
      </c>
      <c r="J34" s="12">
        <v>46.81</v>
      </c>
      <c r="K34" s="12">
        <v>7.21</v>
      </c>
      <c r="L34" s="12">
        <v>46.27</v>
      </c>
      <c r="M34" s="12">
        <v>7.29</v>
      </c>
      <c r="N34" s="12">
        <v>6</v>
      </c>
      <c r="O34" s="12" t="s">
        <v>28</v>
      </c>
      <c r="P34" s="12" t="s">
        <v>29</v>
      </c>
      <c r="Q34" s="12">
        <v>119.21032334588838</v>
      </c>
      <c r="R34" s="12">
        <v>-2.7</v>
      </c>
      <c r="S34" s="12">
        <v>0.85</v>
      </c>
      <c r="T34" s="12">
        <v>-2.5</v>
      </c>
      <c r="U34" s="12">
        <v>-1</v>
      </c>
      <c r="V34" s="12">
        <v>158</v>
      </c>
      <c r="W34" s="12">
        <v>-3</v>
      </c>
      <c r="X34" s="12">
        <v>0.8</v>
      </c>
      <c r="Y34" s="12"/>
      <c r="Z34" s="12">
        <v>0.53</v>
      </c>
      <c r="AA34" s="12">
        <v>1.8867924528301885</v>
      </c>
      <c r="AB34" s="12">
        <v>0.33962264150943433</v>
      </c>
      <c r="AC34" s="12">
        <v>6.1855738826797486</v>
      </c>
      <c r="AD34" s="12">
        <v>0.87036117704673155</v>
      </c>
      <c r="AE34" s="12">
        <v>-2.817062733985499</v>
      </c>
      <c r="AF34" s="12">
        <v>0.182937266014501</v>
      </c>
      <c r="AG34" s="12"/>
      <c r="AH34" s="15">
        <v>0.182937266014501</v>
      </c>
    </row>
    <row r="35" spans="1:34" x14ac:dyDescent="0.25">
      <c r="A35" s="12">
        <v>29</v>
      </c>
      <c r="B35" s="12"/>
      <c r="C35" s="12">
        <v>68</v>
      </c>
      <c r="D35" s="12">
        <v>2</v>
      </c>
      <c r="E35" s="12">
        <v>1</v>
      </c>
      <c r="F35" s="12">
        <v>0.1</v>
      </c>
      <c r="G35" s="12">
        <v>26.85</v>
      </c>
      <c r="H35" s="12">
        <v>42.4</v>
      </c>
      <c r="I35" s="12">
        <v>7.96</v>
      </c>
      <c r="J35" s="12">
        <v>43.66</v>
      </c>
      <c r="K35" s="12">
        <v>7.73</v>
      </c>
      <c r="L35" s="12">
        <v>43.03</v>
      </c>
      <c r="M35" s="12">
        <v>7.85</v>
      </c>
      <c r="N35" s="12">
        <v>15</v>
      </c>
      <c r="O35" s="12" t="s">
        <v>28</v>
      </c>
      <c r="P35" s="12" t="s">
        <v>29</v>
      </c>
      <c r="Q35" s="12">
        <v>119.21032334588838</v>
      </c>
      <c r="R35" s="12">
        <v>-2.44</v>
      </c>
      <c r="S35" s="12">
        <v>11.4</v>
      </c>
      <c r="T35" s="12">
        <v>-1.75</v>
      </c>
      <c r="U35" s="12">
        <v>-0.75</v>
      </c>
      <c r="V35" s="12">
        <v>110</v>
      </c>
      <c r="W35" s="12">
        <v>-2.125</v>
      </c>
      <c r="X35" s="12">
        <v>0.7</v>
      </c>
      <c r="Y35" s="12"/>
      <c r="Z35" s="12">
        <v>0.7</v>
      </c>
      <c r="AA35" s="12">
        <v>1.4285714285714286</v>
      </c>
      <c r="AB35" s="12">
        <v>11.964285714285715</v>
      </c>
      <c r="AC35" s="12">
        <v>15.402956871769039</v>
      </c>
      <c r="AD35" s="12">
        <v>11.71085680367381</v>
      </c>
      <c r="AE35" s="12">
        <v>-2.58447004766666</v>
      </c>
      <c r="AF35" s="12">
        <v>-0.45947004766666</v>
      </c>
      <c r="AG35" s="12"/>
      <c r="AH35" s="15">
        <v>0.45947004766666</v>
      </c>
    </row>
    <row r="36" spans="1:34" x14ac:dyDescent="0.25">
      <c r="A36" s="12">
        <v>30</v>
      </c>
      <c r="B36" s="12"/>
      <c r="C36" s="12">
        <v>82</v>
      </c>
      <c r="D36" s="12">
        <v>2</v>
      </c>
      <c r="E36" s="12">
        <v>2</v>
      </c>
      <c r="F36" s="12">
        <v>0.15</v>
      </c>
      <c r="G36" s="12">
        <v>27.76</v>
      </c>
      <c r="H36" s="12">
        <v>42.99</v>
      </c>
      <c r="I36" s="12">
        <v>7.85</v>
      </c>
      <c r="J36" s="12">
        <v>44.64</v>
      </c>
      <c r="K36" s="12">
        <v>7.56</v>
      </c>
      <c r="L36" s="12">
        <v>43.81</v>
      </c>
      <c r="M36" s="12">
        <v>7.71</v>
      </c>
      <c r="N36" s="12">
        <v>12.5</v>
      </c>
      <c r="O36" s="12" t="s">
        <v>28</v>
      </c>
      <c r="P36" s="12" t="s">
        <v>29</v>
      </c>
      <c r="Q36" s="12">
        <v>119.21032334588838</v>
      </c>
      <c r="R36" s="12">
        <v>-3.01</v>
      </c>
      <c r="S36" s="12">
        <v>7.89</v>
      </c>
      <c r="T36" s="12">
        <v>-1.75</v>
      </c>
      <c r="U36" s="12">
        <v>-1.25</v>
      </c>
      <c r="V36" s="12">
        <v>110</v>
      </c>
      <c r="W36" s="12">
        <v>-2.375</v>
      </c>
      <c r="X36" s="12">
        <v>0.5</v>
      </c>
      <c r="Y36" s="12"/>
      <c r="Z36" s="12">
        <v>0.68</v>
      </c>
      <c r="AA36" s="12">
        <v>1.4705882352941175</v>
      </c>
      <c r="AB36" s="12">
        <v>9.007352941176471</v>
      </c>
      <c r="AC36" s="12">
        <v>12.835880959037732</v>
      </c>
      <c r="AD36" s="12">
        <v>8.1114808518027015</v>
      </c>
      <c r="AE36" s="12">
        <v>-3.2125920729198212</v>
      </c>
      <c r="AF36" s="12">
        <v>-0.83759207291982118</v>
      </c>
      <c r="AG36" s="12"/>
      <c r="AH36" s="15">
        <v>0.83759207291982096</v>
      </c>
    </row>
    <row r="37" spans="1:34" x14ac:dyDescent="0.25">
      <c r="A37" s="12">
        <v>31</v>
      </c>
      <c r="B37" s="12"/>
      <c r="C37" s="12">
        <v>77</v>
      </c>
      <c r="D37" s="12">
        <v>2</v>
      </c>
      <c r="E37" s="12">
        <v>2</v>
      </c>
      <c r="F37" s="12">
        <v>0.2</v>
      </c>
      <c r="G37" s="12">
        <v>27.68</v>
      </c>
      <c r="H37" s="12">
        <v>42.99</v>
      </c>
      <c r="I37" s="12">
        <v>7.85</v>
      </c>
      <c r="J37" s="12">
        <v>44.58</v>
      </c>
      <c r="K37" s="12">
        <v>7.57</v>
      </c>
      <c r="L37" s="12">
        <v>43.78</v>
      </c>
      <c r="M37" s="12">
        <v>7.71</v>
      </c>
      <c r="N37" s="12">
        <v>10</v>
      </c>
      <c r="O37" s="12" t="s">
        <v>28</v>
      </c>
      <c r="P37" s="12" t="s">
        <v>29</v>
      </c>
      <c r="Q37" s="12">
        <v>119.21032334588838</v>
      </c>
      <c r="R37" s="12">
        <v>-1.17</v>
      </c>
      <c r="S37" s="12">
        <v>8.15</v>
      </c>
      <c r="T37" s="12">
        <v>0</v>
      </c>
      <c r="U37" s="12">
        <v>-1</v>
      </c>
      <c r="V37" s="12">
        <v>110</v>
      </c>
      <c r="W37" s="12">
        <v>-0.5</v>
      </c>
      <c r="X37" s="12">
        <v>0.6</v>
      </c>
      <c r="Y37" s="12"/>
      <c r="Z37" s="12">
        <v>0.64</v>
      </c>
      <c r="AA37" s="12">
        <v>1.5625</v>
      </c>
      <c r="AB37" s="12">
        <v>9.21875</v>
      </c>
      <c r="AC37" s="12">
        <v>10.26906320039204</v>
      </c>
      <c r="AD37" s="12">
        <v>8.3765676820288437</v>
      </c>
      <c r="AE37" s="12">
        <v>-1.2111971317524455</v>
      </c>
      <c r="AF37" s="12">
        <v>-0.71119713175244548</v>
      </c>
      <c r="AG37" s="12"/>
      <c r="AH37" s="15">
        <v>0.71119713175244503</v>
      </c>
    </row>
    <row r="38" spans="1:34" x14ac:dyDescent="0.25">
      <c r="A38" s="12">
        <v>32</v>
      </c>
      <c r="B38" s="12"/>
      <c r="C38" s="12">
        <v>68</v>
      </c>
      <c r="D38" s="12">
        <v>2</v>
      </c>
      <c r="E38" s="12">
        <v>2</v>
      </c>
      <c r="F38" s="12">
        <v>0.1</v>
      </c>
      <c r="G38" s="12">
        <v>28.62</v>
      </c>
      <c r="H38" s="12">
        <v>42.56</v>
      </c>
      <c r="I38" s="12">
        <v>7.93</v>
      </c>
      <c r="J38" s="12">
        <v>43.1</v>
      </c>
      <c r="K38" s="12">
        <v>7.83</v>
      </c>
      <c r="L38" s="12">
        <v>42.83</v>
      </c>
      <c r="M38" s="12">
        <v>7.88</v>
      </c>
      <c r="N38" s="12">
        <v>8</v>
      </c>
      <c r="O38" s="12" t="s">
        <v>28</v>
      </c>
      <c r="P38" s="12" t="s">
        <v>29</v>
      </c>
      <c r="Q38" s="12">
        <v>119.21032334588838</v>
      </c>
      <c r="R38" s="12">
        <v>-0.66</v>
      </c>
      <c r="S38" s="12">
        <v>6.96</v>
      </c>
      <c r="T38" s="12">
        <v>-0.75</v>
      </c>
      <c r="U38" s="12">
        <v>-1</v>
      </c>
      <c r="V38" s="12">
        <v>96</v>
      </c>
      <c r="W38" s="12">
        <v>-1.25</v>
      </c>
      <c r="X38" s="12">
        <v>0.5</v>
      </c>
      <c r="Y38" s="12"/>
      <c r="Z38" s="12">
        <v>0.66</v>
      </c>
      <c r="AA38" s="12">
        <v>1.5151515151515151</v>
      </c>
      <c r="AB38" s="12">
        <v>6.1060606060606055</v>
      </c>
      <c r="AC38" s="12">
        <v>8.2109455217789566</v>
      </c>
      <c r="AD38" s="12">
        <v>7.1553650775202984</v>
      </c>
      <c r="AE38" s="12">
        <v>-0.69668309321071442</v>
      </c>
      <c r="AF38" s="12">
        <v>0.55331690678928558</v>
      </c>
      <c r="AG38" s="12"/>
      <c r="AH38" s="15">
        <v>0.55331690678928558</v>
      </c>
    </row>
    <row r="39" spans="1:34" x14ac:dyDescent="0.25">
      <c r="A39" s="12">
        <v>33</v>
      </c>
      <c r="B39" s="12"/>
      <c r="C39" s="12">
        <v>75</v>
      </c>
      <c r="D39" s="12">
        <v>1</v>
      </c>
      <c r="E39" s="12">
        <v>2</v>
      </c>
      <c r="F39" s="12">
        <v>0.1</v>
      </c>
      <c r="G39" s="12">
        <v>27.63</v>
      </c>
      <c r="H39" s="12">
        <v>42.45</v>
      </c>
      <c r="I39" s="12">
        <v>7.95</v>
      </c>
      <c r="J39" s="12">
        <v>42.94</v>
      </c>
      <c r="K39" s="12">
        <v>7.86</v>
      </c>
      <c r="L39" s="12">
        <v>42.7</v>
      </c>
      <c r="M39" s="12">
        <v>7.91</v>
      </c>
      <c r="N39" s="12">
        <v>13.5</v>
      </c>
      <c r="O39" s="12" t="s">
        <v>28</v>
      </c>
      <c r="P39" s="12" t="s">
        <v>29</v>
      </c>
      <c r="Q39" s="12">
        <v>119.21032334588838</v>
      </c>
      <c r="R39" s="12">
        <v>-2.58</v>
      </c>
      <c r="S39" s="12">
        <v>9.6999999999999993</v>
      </c>
      <c r="T39" s="12">
        <v>-2.25</v>
      </c>
      <c r="U39" s="12">
        <v>-0.75</v>
      </c>
      <c r="V39" s="12">
        <v>130</v>
      </c>
      <c r="W39" s="12">
        <v>-2.625</v>
      </c>
      <c r="X39" s="12">
        <v>0.67</v>
      </c>
      <c r="Y39" s="12"/>
      <c r="Z39" s="12">
        <v>0.71</v>
      </c>
      <c r="AA39" s="12">
        <v>1.4084507042253522</v>
      </c>
      <c r="AB39" s="12">
        <v>9.8028169014084501</v>
      </c>
      <c r="AC39" s="12">
        <v>13.862685534216793</v>
      </c>
      <c r="AD39" s="12">
        <v>9.9591330625042218</v>
      </c>
      <c r="AE39" s="12">
        <v>-2.7715222549159249</v>
      </c>
      <c r="AF39" s="12">
        <v>-0.14652225491592485</v>
      </c>
      <c r="AG39" s="12"/>
      <c r="AH39" s="15">
        <v>0.14652225491592499</v>
      </c>
    </row>
    <row r="40" spans="1:34" x14ac:dyDescent="0.25">
      <c r="A40" s="12">
        <v>34</v>
      </c>
      <c r="B40" s="12"/>
      <c r="C40" s="12">
        <v>65</v>
      </c>
      <c r="D40" s="12">
        <v>2</v>
      </c>
      <c r="E40" s="12">
        <v>2</v>
      </c>
      <c r="F40" s="12">
        <v>0.5</v>
      </c>
      <c r="G40" s="12">
        <v>26.35</v>
      </c>
      <c r="H40" s="12">
        <v>44.64</v>
      </c>
      <c r="I40" s="12">
        <v>7.56</v>
      </c>
      <c r="J40" s="12">
        <v>45.49</v>
      </c>
      <c r="K40" s="12">
        <v>7.42</v>
      </c>
      <c r="L40" s="12">
        <v>45.06</v>
      </c>
      <c r="M40" s="12">
        <v>7.49</v>
      </c>
      <c r="N40" s="12">
        <v>14</v>
      </c>
      <c r="O40" s="12" t="s">
        <v>28</v>
      </c>
      <c r="P40" s="12" t="s">
        <v>29</v>
      </c>
      <c r="Q40" s="12">
        <v>119.21032334588838</v>
      </c>
      <c r="R40" s="12">
        <v>-2.2999999999999998</v>
      </c>
      <c r="S40" s="12">
        <v>10.289309915710968</v>
      </c>
      <c r="T40" s="12">
        <v>-2.5</v>
      </c>
      <c r="U40" s="12">
        <v>-2</v>
      </c>
      <c r="V40" s="12">
        <v>158</v>
      </c>
      <c r="W40" s="12">
        <v>-3.5</v>
      </c>
      <c r="X40" s="12">
        <v>1</v>
      </c>
      <c r="Y40" s="12"/>
      <c r="Z40" s="12">
        <v>0.65</v>
      </c>
      <c r="AA40" s="12">
        <v>1.5384615384615383</v>
      </c>
      <c r="AB40" s="12">
        <v>8.6153846153846168</v>
      </c>
      <c r="AC40" s="12">
        <v>14.333621045239935</v>
      </c>
      <c r="AD40" s="12">
        <v>10.601677846888681</v>
      </c>
      <c r="AE40" s="12">
        <v>-2.4257630789283158</v>
      </c>
      <c r="AF40" s="12">
        <v>1.0742369210716842</v>
      </c>
      <c r="AG40" s="12"/>
      <c r="AH40" s="15">
        <v>1.0742369210716842</v>
      </c>
    </row>
    <row r="41" spans="1:34" x14ac:dyDescent="0.25">
      <c r="A41" s="12">
        <v>35</v>
      </c>
      <c r="B41" s="12"/>
      <c r="C41" s="12">
        <v>65</v>
      </c>
      <c r="D41" s="12">
        <v>2</v>
      </c>
      <c r="E41" s="12">
        <v>1</v>
      </c>
      <c r="F41" s="12">
        <v>0.5</v>
      </c>
      <c r="G41" s="12">
        <v>26.89</v>
      </c>
      <c r="H41" s="12">
        <v>44.29</v>
      </c>
      <c r="I41" s="12">
        <v>7.62</v>
      </c>
      <c r="J41" s="12">
        <v>44.53</v>
      </c>
      <c r="K41" s="12">
        <v>7.58</v>
      </c>
      <c r="L41" s="12">
        <v>44.41</v>
      </c>
      <c r="M41" s="12">
        <v>7.6</v>
      </c>
      <c r="N41" s="12">
        <v>10</v>
      </c>
      <c r="O41" s="12" t="s">
        <v>28</v>
      </c>
      <c r="P41" s="12" t="s">
        <v>29</v>
      </c>
      <c r="Q41" s="12">
        <v>119.21032334588838</v>
      </c>
      <c r="R41" s="12">
        <v>-0.3</v>
      </c>
      <c r="S41" s="12">
        <v>9.5299999999999994</v>
      </c>
      <c r="T41" s="12">
        <v>0</v>
      </c>
      <c r="U41" s="12">
        <v>0</v>
      </c>
      <c r="V41" s="12">
        <v>0</v>
      </c>
      <c r="W41" s="12">
        <v>0</v>
      </c>
      <c r="X41" s="12">
        <v>1</v>
      </c>
      <c r="Y41" s="12"/>
      <c r="Z41" s="12">
        <v>0.64</v>
      </c>
      <c r="AA41" s="12">
        <v>1.5625</v>
      </c>
      <c r="AB41" s="12">
        <v>10</v>
      </c>
      <c r="AC41" s="12">
        <v>10.307184533682163</v>
      </c>
      <c r="AD41" s="12">
        <v>9.8096903293458606</v>
      </c>
      <c r="AE41" s="12">
        <v>-0.3183962907752334</v>
      </c>
      <c r="AF41" s="12">
        <v>-0.3183962907752334</v>
      </c>
      <c r="AG41" s="12"/>
      <c r="AH41" s="15">
        <v>0.31839629077523302</v>
      </c>
    </row>
    <row r="42" spans="1:34" x14ac:dyDescent="0.25">
      <c r="A42" s="12">
        <v>36</v>
      </c>
      <c r="B42" s="12"/>
      <c r="C42" s="12">
        <v>49</v>
      </c>
      <c r="D42" s="12">
        <v>1</v>
      </c>
      <c r="E42" s="12">
        <v>1</v>
      </c>
      <c r="F42" s="12">
        <v>0.2</v>
      </c>
      <c r="G42" s="12">
        <v>27.84</v>
      </c>
      <c r="H42" s="12">
        <v>39.94</v>
      </c>
      <c r="I42" s="12">
        <v>8.4499999999999993</v>
      </c>
      <c r="J42" s="12">
        <v>40.229999999999997</v>
      </c>
      <c r="K42" s="12">
        <v>8.39</v>
      </c>
      <c r="L42" s="12">
        <v>40.08</v>
      </c>
      <c r="M42" s="12">
        <v>8.42</v>
      </c>
      <c r="N42" s="12">
        <v>13</v>
      </c>
      <c r="O42" s="12" t="s">
        <v>28</v>
      </c>
      <c r="P42" s="12" t="s">
        <v>29</v>
      </c>
      <c r="Q42" s="12">
        <v>119.21032334588838</v>
      </c>
      <c r="R42" s="12">
        <v>-0.43</v>
      </c>
      <c r="S42" s="12">
        <v>12.39</v>
      </c>
      <c r="T42" s="12">
        <v>0.25</v>
      </c>
      <c r="U42" s="12">
        <v>-0.5</v>
      </c>
      <c r="V42" s="12">
        <v>139</v>
      </c>
      <c r="W42" s="12">
        <v>0</v>
      </c>
      <c r="X42" s="12">
        <v>1</v>
      </c>
      <c r="Y42" s="12"/>
      <c r="Z42" s="12">
        <v>0.71</v>
      </c>
      <c r="AA42" s="12">
        <v>1.4084507042253522</v>
      </c>
      <c r="AB42" s="12">
        <v>13</v>
      </c>
      <c r="AC42" s="12">
        <v>13.345954456829283</v>
      </c>
      <c r="AD42" s="12">
        <v>12.719667319999978</v>
      </c>
      <c r="AE42" s="12">
        <v>-0.4446638671488064</v>
      </c>
      <c r="AF42" s="12">
        <v>-0.4446638671488064</v>
      </c>
      <c r="AG42" s="12"/>
      <c r="AH42" s="15">
        <v>0.44466386714880601</v>
      </c>
    </row>
    <row r="43" spans="1:34" x14ac:dyDescent="0.25">
      <c r="A43" s="12">
        <v>37</v>
      </c>
      <c r="B43" s="12"/>
      <c r="C43" s="12">
        <v>79</v>
      </c>
      <c r="D43" s="12">
        <v>1</v>
      </c>
      <c r="E43" s="12">
        <v>1</v>
      </c>
      <c r="F43" s="12">
        <v>0.6</v>
      </c>
      <c r="G43" s="12">
        <v>25.84</v>
      </c>
      <c r="H43" s="12">
        <v>42.24</v>
      </c>
      <c r="I43" s="12">
        <v>7.99</v>
      </c>
      <c r="J43" s="12">
        <v>42.83</v>
      </c>
      <c r="K43" s="12">
        <v>7.88</v>
      </c>
      <c r="L43" s="12">
        <v>42.53</v>
      </c>
      <c r="M43" s="12">
        <v>7.94</v>
      </c>
      <c r="N43" s="12">
        <v>15.5</v>
      </c>
      <c r="O43" s="12" t="s">
        <v>28</v>
      </c>
      <c r="P43" s="12" t="s">
        <v>29</v>
      </c>
      <c r="Q43" s="12">
        <v>119.21032334588838</v>
      </c>
      <c r="R43" s="12">
        <v>-0.5</v>
      </c>
      <c r="S43" s="12">
        <v>14.853340544698328</v>
      </c>
      <c r="T43" s="12">
        <v>0</v>
      </c>
      <c r="U43" s="12">
        <v>-0.25</v>
      </c>
      <c r="V43" s="12">
        <v>75</v>
      </c>
      <c r="W43" s="12">
        <v>-0.125</v>
      </c>
      <c r="X43" s="12">
        <v>1</v>
      </c>
      <c r="Y43" s="12"/>
      <c r="Z43" s="12">
        <v>0.65</v>
      </c>
      <c r="AA43" s="12">
        <v>1.5384615384615383</v>
      </c>
      <c r="AB43" s="12">
        <v>15.307692307692308</v>
      </c>
      <c r="AC43" s="12">
        <v>16.034557022589549</v>
      </c>
      <c r="AD43" s="12">
        <v>15.277939215384709</v>
      </c>
      <c r="AE43" s="12">
        <v>-0.49180157468314617</v>
      </c>
      <c r="AF43" s="12">
        <v>-0.36680157468314617</v>
      </c>
      <c r="AG43" s="12"/>
      <c r="AH43" s="15">
        <v>0.366801574683146</v>
      </c>
    </row>
    <row r="44" spans="1:34" x14ac:dyDescent="0.25">
      <c r="A44" s="12">
        <v>38</v>
      </c>
      <c r="B44" s="12"/>
      <c r="C44" s="12">
        <v>67</v>
      </c>
      <c r="D44" s="12">
        <v>1</v>
      </c>
      <c r="E44" s="12">
        <v>1</v>
      </c>
      <c r="F44" s="12">
        <v>0.6</v>
      </c>
      <c r="G44" s="12">
        <v>26.09</v>
      </c>
      <c r="H44" s="12">
        <v>45.67</v>
      </c>
      <c r="I44" s="12">
        <v>7.39</v>
      </c>
      <c r="J44" s="12">
        <v>46.23</v>
      </c>
      <c r="K44" s="12">
        <v>7.3</v>
      </c>
      <c r="L44" s="12">
        <v>45.95</v>
      </c>
      <c r="M44" s="12">
        <v>7.34</v>
      </c>
      <c r="N44" s="12">
        <v>11</v>
      </c>
      <c r="O44" s="12" t="s">
        <v>28</v>
      </c>
      <c r="P44" s="12" t="s">
        <v>29</v>
      </c>
      <c r="Q44" s="12">
        <v>119.21032334588838</v>
      </c>
      <c r="R44" s="12">
        <v>-0.61</v>
      </c>
      <c r="S44" s="12">
        <v>9.9700000000000006</v>
      </c>
      <c r="T44" s="12">
        <v>0.25</v>
      </c>
      <c r="U44" s="12">
        <v>-0.25</v>
      </c>
      <c r="V44" s="12">
        <v>85</v>
      </c>
      <c r="W44" s="12">
        <v>0.125</v>
      </c>
      <c r="X44" s="12">
        <v>0.9</v>
      </c>
      <c r="Y44" s="12"/>
      <c r="Z44" s="12">
        <v>0.6</v>
      </c>
      <c r="AA44" s="12">
        <v>1.6666666666666667</v>
      </c>
      <c r="AB44" s="12">
        <v>11.208333333333334</v>
      </c>
      <c r="AC44" s="12">
        <v>11.336119151502317</v>
      </c>
      <c r="AD44" s="12">
        <v>10.277975959722504</v>
      </c>
      <c r="AE44" s="12">
        <v>-0.63488591506788761</v>
      </c>
      <c r="AF44" s="12">
        <v>-0.75988591506788761</v>
      </c>
      <c r="AG44" s="12"/>
      <c r="AH44" s="15">
        <v>0.75988591506788805</v>
      </c>
    </row>
    <row r="45" spans="1:34" x14ac:dyDescent="0.25">
      <c r="A45" s="12">
        <v>39</v>
      </c>
      <c r="B45" s="12"/>
      <c r="C45" s="12">
        <v>77</v>
      </c>
      <c r="D45" s="12">
        <v>1</v>
      </c>
      <c r="E45" s="12">
        <v>1</v>
      </c>
      <c r="F45" s="12">
        <v>0.5</v>
      </c>
      <c r="G45" s="12">
        <v>27.04</v>
      </c>
      <c r="H45" s="12">
        <v>40.61</v>
      </c>
      <c r="I45" s="12">
        <v>8.31</v>
      </c>
      <c r="J45" s="12">
        <v>42.19</v>
      </c>
      <c r="K45" s="12">
        <v>8</v>
      </c>
      <c r="L45" s="12">
        <v>41.4</v>
      </c>
      <c r="M45" s="12">
        <v>8.16</v>
      </c>
      <c r="N45" s="12">
        <v>14</v>
      </c>
      <c r="O45" s="12" t="s">
        <v>28</v>
      </c>
      <c r="P45" s="12" t="s">
        <v>29</v>
      </c>
      <c r="Q45" s="12">
        <v>119.21032334588838</v>
      </c>
      <c r="R45" s="12">
        <v>-0.65</v>
      </c>
      <c r="S45" s="12">
        <v>12.855941274969044</v>
      </c>
      <c r="T45" s="12">
        <v>-0.25</v>
      </c>
      <c r="U45" s="12">
        <v>-1.25</v>
      </c>
      <c r="V45" s="12">
        <v>15</v>
      </c>
      <c r="W45" s="12">
        <v>-0.875</v>
      </c>
      <c r="X45" s="12">
        <v>0.67</v>
      </c>
      <c r="Y45" s="12"/>
      <c r="Z45" s="12">
        <v>0.6</v>
      </c>
      <c r="AA45" s="12">
        <v>1.6666666666666667</v>
      </c>
      <c r="AB45" s="12">
        <v>12.541666666666666</v>
      </c>
      <c r="AC45" s="12">
        <v>14.173944431264584</v>
      </c>
      <c r="AD45" s="12">
        <v>13.206288128737359</v>
      </c>
      <c r="AE45" s="12">
        <v>-0.58059378151633467</v>
      </c>
      <c r="AF45" s="12">
        <v>0.29440621848366533</v>
      </c>
      <c r="AG45" s="12"/>
      <c r="AH45" s="15">
        <v>0.29440621848366533</v>
      </c>
    </row>
    <row r="46" spans="1:34" x14ac:dyDescent="0.25">
      <c r="A46" s="12">
        <v>40</v>
      </c>
      <c r="B46" s="12"/>
      <c r="C46" s="12">
        <v>57</v>
      </c>
      <c r="D46" s="12">
        <v>2</v>
      </c>
      <c r="E46" s="12">
        <v>2</v>
      </c>
      <c r="F46" s="12">
        <v>0.6</v>
      </c>
      <c r="G46" s="12">
        <v>28.61</v>
      </c>
      <c r="H46" s="12">
        <v>42.67</v>
      </c>
      <c r="I46" s="12"/>
      <c r="J46" s="12">
        <v>45.18</v>
      </c>
      <c r="K46" s="12"/>
      <c r="L46" s="12">
        <v>43.924999999999997</v>
      </c>
      <c r="M46" s="12"/>
      <c r="N46" s="12">
        <v>6</v>
      </c>
      <c r="O46" s="12"/>
      <c r="P46" s="12" t="s">
        <v>29</v>
      </c>
      <c r="Q46" s="12">
        <v>119.21032334588838</v>
      </c>
      <c r="R46" s="12">
        <v>-0.3</v>
      </c>
      <c r="S46" s="12">
        <v>5.5</v>
      </c>
      <c r="T46" s="12">
        <v>0</v>
      </c>
      <c r="U46" s="12">
        <v>0</v>
      </c>
      <c r="V46" s="12">
        <v>0</v>
      </c>
      <c r="W46" s="12">
        <v>0</v>
      </c>
      <c r="X46" s="12">
        <v>0.6</v>
      </c>
      <c r="Y46" s="12"/>
      <c r="Z46" s="12">
        <v>0.62</v>
      </c>
      <c r="AA46" s="12">
        <v>1.6129032258064517</v>
      </c>
      <c r="AB46" s="12">
        <v>6</v>
      </c>
      <c r="AC46" s="12">
        <v>6.120651563882455</v>
      </c>
      <c r="AD46" s="12">
        <v>5.6143548373954824</v>
      </c>
      <c r="AE46" s="12">
        <v>-0.31390397042192303</v>
      </c>
      <c r="AF46" s="12">
        <v>-0.31390397042192303</v>
      </c>
      <c r="AG46" s="12"/>
      <c r="AH46" s="15">
        <v>0.31390397042192297</v>
      </c>
    </row>
    <row r="47" spans="1:34" x14ac:dyDescent="0.25">
      <c r="A47" s="12">
        <v>41</v>
      </c>
      <c r="B47" s="12"/>
      <c r="C47" s="12">
        <v>57</v>
      </c>
      <c r="D47" s="12">
        <v>2</v>
      </c>
      <c r="E47" s="12">
        <v>2</v>
      </c>
      <c r="F47" s="12">
        <v>0.33</v>
      </c>
      <c r="G47" s="12">
        <v>27.7</v>
      </c>
      <c r="H47" s="12">
        <v>42.72</v>
      </c>
      <c r="I47" s="12"/>
      <c r="J47" s="12">
        <v>43.95</v>
      </c>
      <c r="K47" s="12"/>
      <c r="L47" s="12">
        <v>43.335000000000001</v>
      </c>
      <c r="M47" s="12"/>
      <c r="N47" s="12">
        <v>8.5</v>
      </c>
      <c r="O47" s="12"/>
      <c r="P47" s="12" t="s">
        <v>29</v>
      </c>
      <c r="Q47" s="12">
        <v>119.21032334588838</v>
      </c>
      <c r="R47" s="12">
        <v>0.12</v>
      </c>
      <c r="S47" s="12">
        <v>8.5</v>
      </c>
      <c r="T47" s="12">
        <v>0.5</v>
      </c>
      <c r="U47" s="12">
        <v>-1.5</v>
      </c>
      <c r="V47" s="12">
        <v>165</v>
      </c>
      <c r="W47" s="12">
        <v>-0.25</v>
      </c>
      <c r="X47" s="12">
        <v>0.33</v>
      </c>
      <c r="Y47" s="12"/>
      <c r="Z47" s="12">
        <v>0.64</v>
      </c>
      <c r="AA47" s="12">
        <v>1.5625</v>
      </c>
      <c r="AB47" s="12">
        <v>8.109375</v>
      </c>
      <c r="AC47" s="12">
        <v>8.7292547987735567</v>
      </c>
      <c r="AD47" s="12">
        <v>8.924534553234551</v>
      </c>
      <c r="AE47" s="12">
        <v>0.12497904285503637</v>
      </c>
      <c r="AF47" s="12">
        <v>0.37497904285503636</v>
      </c>
      <c r="AG47" s="12"/>
      <c r="AH47" s="15">
        <v>0.37497904285503636</v>
      </c>
    </row>
    <row r="48" spans="1:34" x14ac:dyDescent="0.25">
      <c r="A48" s="12">
        <v>42</v>
      </c>
      <c r="B48" s="12"/>
      <c r="C48" s="12">
        <v>53</v>
      </c>
      <c r="D48" s="12">
        <v>1</v>
      </c>
      <c r="E48" s="12">
        <v>1</v>
      </c>
      <c r="F48" s="12">
        <v>0.67</v>
      </c>
      <c r="G48" s="12">
        <v>25.81</v>
      </c>
      <c r="H48" s="12">
        <v>43.16</v>
      </c>
      <c r="I48" s="12"/>
      <c r="J48" s="12">
        <v>45.06</v>
      </c>
      <c r="K48" s="12"/>
      <c r="L48" s="12">
        <v>44.11</v>
      </c>
      <c r="M48" s="12"/>
      <c r="N48" s="12">
        <v>13</v>
      </c>
      <c r="O48" s="12"/>
      <c r="P48" s="12" t="s">
        <v>29</v>
      </c>
      <c r="Q48" s="12">
        <v>119.21032334588838</v>
      </c>
      <c r="R48" s="12">
        <v>7.0000000000000007E-2</v>
      </c>
      <c r="S48" s="12">
        <v>13</v>
      </c>
      <c r="T48" s="12">
        <v>0.75</v>
      </c>
      <c r="U48" s="12">
        <v>-0.75</v>
      </c>
      <c r="V48" s="12">
        <v>165</v>
      </c>
      <c r="W48" s="12">
        <v>0.375</v>
      </c>
      <c r="X48" s="12">
        <v>1</v>
      </c>
      <c r="Y48" s="12"/>
      <c r="Z48" s="12">
        <v>0.65</v>
      </c>
      <c r="AA48" s="12">
        <v>1.5384615384615383</v>
      </c>
      <c r="AB48" s="12">
        <v>13.576923076923077</v>
      </c>
      <c r="AC48" s="12">
        <v>13.360803191026228</v>
      </c>
      <c r="AD48" s="12">
        <v>13.473409284584612</v>
      </c>
      <c r="AE48" s="12">
        <v>7.3193960812949405E-2</v>
      </c>
      <c r="AF48" s="12">
        <v>-0.30180603918705062</v>
      </c>
      <c r="AG48" s="12"/>
      <c r="AH48" s="15">
        <v>0.30180603918705101</v>
      </c>
    </row>
    <row r="49" spans="1:34" x14ac:dyDescent="0.25">
      <c r="A49" s="12">
        <v>43</v>
      </c>
      <c r="B49" s="12"/>
      <c r="C49" s="12">
        <v>48</v>
      </c>
      <c r="D49" s="12">
        <v>1</v>
      </c>
      <c r="E49" s="12">
        <v>2</v>
      </c>
      <c r="F49" s="12">
        <v>0.4</v>
      </c>
      <c r="G49" s="12">
        <v>27.13</v>
      </c>
      <c r="H49" s="12">
        <v>42.88</v>
      </c>
      <c r="I49" s="12">
        <v>7.87</v>
      </c>
      <c r="J49" s="12">
        <v>44.06</v>
      </c>
      <c r="K49" s="12">
        <v>7.66</v>
      </c>
      <c r="L49" s="12">
        <v>43.47</v>
      </c>
      <c r="M49" s="12"/>
      <c r="N49" s="12">
        <v>10</v>
      </c>
      <c r="O49" s="12"/>
      <c r="P49" s="12" t="s">
        <v>29</v>
      </c>
      <c r="Q49" s="12">
        <v>119.21032334588838</v>
      </c>
      <c r="R49" s="12">
        <v>0.05</v>
      </c>
      <c r="S49" s="12">
        <v>10</v>
      </c>
      <c r="T49" s="12">
        <v>0.5</v>
      </c>
      <c r="U49" s="12">
        <v>-0.75</v>
      </c>
      <c r="V49" s="12">
        <v>165</v>
      </c>
      <c r="W49" s="12">
        <v>0.125</v>
      </c>
      <c r="X49" s="12">
        <v>0.6</v>
      </c>
      <c r="Y49" s="12"/>
      <c r="Z49" s="12">
        <v>0.64</v>
      </c>
      <c r="AA49" s="12">
        <v>1.5625</v>
      </c>
      <c r="AB49" s="12">
        <v>10.1953125</v>
      </c>
      <c r="AC49" s="12">
        <v>10.264912554144283</v>
      </c>
      <c r="AD49" s="12">
        <v>10.345680537467642</v>
      </c>
      <c r="AE49" s="12">
        <v>5.1691509326949471E-2</v>
      </c>
      <c r="AF49" s="12">
        <v>-7.3308490673050536E-2</v>
      </c>
      <c r="AG49" s="12"/>
      <c r="AH49" s="15">
        <v>7.3308490673050494E-2</v>
      </c>
    </row>
    <row r="50" spans="1:34" x14ac:dyDescent="0.25">
      <c r="A50" s="12">
        <v>44</v>
      </c>
      <c r="B50" s="12"/>
      <c r="C50" s="12">
        <v>72</v>
      </c>
      <c r="D50" s="12">
        <v>1</v>
      </c>
      <c r="E50" s="12">
        <v>1</v>
      </c>
      <c r="F50" s="12">
        <v>0.8</v>
      </c>
      <c r="G50" s="12">
        <v>26.63</v>
      </c>
      <c r="H50" s="12">
        <v>42.03</v>
      </c>
      <c r="I50" s="12"/>
      <c r="J50" s="12">
        <v>42.35</v>
      </c>
      <c r="K50" s="12"/>
      <c r="L50" s="12">
        <v>42.19</v>
      </c>
      <c r="M50" s="12"/>
      <c r="N50" s="12">
        <v>13</v>
      </c>
      <c r="O50" s="12"/>
      <c r="P50" s="12" t="s">
        <v>29</v>
      </c>
      <c r="Q50" s="12">
        <v>119.21032334588838</v>
      </c>
      <c r="R50" s="12">
        <v>0.05</v>
      </c>
      <c r="S50" s="12">
        <v>13</v>
      </c>
      <c r="T50" s="12">
        <v>0.5</v>
      </c>
      <c r="U50" s="12">
        <v>-0.25</v>
      </c>
      <c r="V50" s="12">
        <v>115</v>
      </c>
      <c r="W50" s="12">
        <v>0.375</v>
      </c>
      <c r="X50" s="12">
        <v>0.8</v>
      </c>
      <c r="Y50" s="12"/>
      <c r="Z50" s="12">
        <v>0.67</v>
      </c>
      <c r="AA50" s="12">
        <v>1.4925373134328357</v>
      </c>
      <c r="AB50" s="12">
        <v>13.559701492537313</v>
      </c>
      <c r="AC50" s="12">
        <v>13.305088466389394</v>
      </c>
      <c r="AD50" s="12">
        <v>13.381730973007473</v>
      </c>
      <c r="AE50" s="12">
        <v>5.1350479434112729E-2</v>
      </c>
      <c r="AF50" s="12">
        <v>-0.32364952056588725</v>
      </c>
      <c r="AG50" s="12"/>
      <c r="AH50" s="15">
        <v>0.32364952056588697</v>
      </c>
    </row>
    <row r="51" spans="1:34" x14ac:dyDescent="0.25">
      <c r="A51" s="12">
        <v>45</v>
      </c>
      <c r="B51" s="12"/>
      <c r="C51" s="12">
        <v>78</v>
      </c>
      <c r="D51" s="12">
        <v>2</v>
      </c>
      <c r="E51" s="12">
        <v>1</v>
      </c>
      <c r="F51" s="12">
        <v>0.35</v>
      </c>
      <c r="G51" s="12">
        <v>25.25</v>
      </c>
      <c r="H51" s="12">
        <v>43.66</v>
      </c>
      <c r="I51" s="12">
        <v>7.73</v>
      </c>
      <c r="J51" s="12">
        <v>43.95</v>
      </c>
      <c r="K51" s="12">
        <v>7.68</v>
      </c>
      <c r="L51" s="12">
        <v>43.805</v>
      </c>
      <c r="M51" s="12"/>
      <c r="N51" s="12">
        <v>15</v>
      </c>
      <c r="O51" s="12"/>
      <c r="P51" s="12" t="s">
        <v>29</v>
      </c>
      <c r="Q51" s="12">
        <v>119.21032334588838</v>
      </c>
      <c r="R51" s="12">
        <v>0.05</v>
      </c>
      <c r="S51" s="12">
        <v>15</v>
      </c>
      <c r="T51" s="12">
        <v>0</v>
      </c>
      <c r="U51" s="12">
        <v>-0.75</v>
      </c>
      <c r="V51" s="12">
        <v>130</v>
      </c>
      <c r="W51" s="12">
        <v>-0.375</v>
      </c>
      <c r="X51" s="12">
        <v>0.67</v>
      </c>
      <c r="Y51" s="12"/>
      <c r="Z51" s="12">
        <v>0.65</v>
      </c>
      <c r="AA51" s="12">
        <v>1.5384615384615383</v>
      </c>
      <c r="AB51" s="12">
        <v>14.423076923076923</v>
      </c>
      <c r="AC51" s="12">
        <v>15.522772485815672</v>
      </c>
      <c r="AD51" s="12">
        <v>15.601360623197943</v>
      </c>
      <c r="AE51" s="12">
        <v>5.1082289298476004E-2</v>
      </c>
      <c r="AF51" s="12">
        <v>0.42608228929847602</v>
      </c>
      <c r="AG51" s="12"/>
      <c r="AH51" s="15">
        <v>0.42608228929847602</v>
      </c>
    </row>
    <row r="52" spans="1:34" x14ac:dyDescent="0.25">
      <c r="A52" s="12">
        <v>46</v>
      </c>
      <c r="B52" s="12"/>
      <c r="C52" s="12">
        <v>48</v>
      </c>
      <c r="D52" s="12">
        <v>2</v>
      </c>
      <c r="E52" s="12">
        <v>2</v>
      </c>
      <c r="F52" s="12">
        <v>0.5</v>
      </c>
      <c r="G52" s="12">
        <v>26.09</v>
      </c>
      <c r="H52" s="12">
        <v>44.75</v>
      </c>
      <c r="I52" s="12">
        <v>7.54</v>
      </c>
      <c r="J52" s="12">
        <v>48.5</v>
      </c>
      <c r="K52" s="12">
        <v>6.96</v>
      </c>
      <c r="L52" s="12">
        <v>46.625</v>
      </c>
      <c r="M52" s="12"/>
      <c r="N52" s="12">
        <v>9</v>
      </c>
      <c r="O52" s="12"/>
      <c r="P52" s="12" t="s">
        <v>29</v>
      </c>
      <c r="Q52" s="12">
        <v>119.21032334588838</v>
      </c>
      <c r="R52" s="12">
        <v>0.05</v>
      </c>
      <c r="S52" s="12">
        <v>9</v>
      </c>
      <c r="T52" s="12">
        <v>0.5</v>
      </c>
      <c r="U52" s="12">
        <v>-1.25</v>
      </c>
      <c r="V52" s="12">
        <v>15</v>
      </c>
      <c r="W52" s="12">
        <v>-0.125</v>
      </c>
      <c r="X52" s="12">
        <v>0.8</v>
      </c>
      <c r="Y52" s="12"/>
      <c r="Z52" s="12">
        <v>0.65</v>
      </c>
      <c r="AA52" s="12">
        <v>1.5384615384615383</v>
      </c>
      <c r="AB52" s="12">
        <v>8.8076923076923084</v>
      </c>
      <c r="AC52" s="12">
        <v>9.318238874514746</v>
      </c>
      <c r="AD52" s="12">
        <v>9.4096865618010348</v>
      </c>
      <c r="AE52" s="12">
        <v>5.9440996736087742E-2</v>
      </c>
      <c r="AF52" s="12">
        <v>0.18444099673608774</v>
      </c>
      <c r="AG52" s="12"/>
      <c r="AH52" s="15">
        <v>0.18444099673608774</v>
      </c>
    </row>
    <row r="53" spans="1:34" x14ac:dyDescent="0.25">
      <c r="A53" s="12">
        <v>47</v>
      </c>
      <c r="B53" s="12"/>
      <c r="C53" s="12">
        <v>69</v>
      </c>
      <c r="D53" s="12">
        <v>1</v>
      </c>
      <c r="E53" s="12">
        <v>2</v>
      </c>
      <c r="F53" s="12">
        <v>0.67</v>
      </c>
      <c r="G53" s="12">
        <v>27.37</v>
      </c>
      <c r="H53" s="12">
        <v>41.36</v>
      </c>
      <c r="I53" s="12">
        <v>8.16</v>
      </c>
      <c r="J53" s="12">
        <v>41.93</v>
      </c>
      <c r="K53" s="12">
        <v>8.0500000000000007</v>
      </c>
      <c r="L53" s="12">
        <v>41.644999999999996</v>
      </c>
      <c r="M53" s="12"/>
      <c r="N53" s="12">
        <v>11.5</v>
      </c>
      <c r="O53" s="12"/>
      <c r="P53" s="12" t="s">
        <v>29</v>
      </c>
      <c r="Q53" s="12">
        <v>119.21032334588838</v>
      </c>
      <c r="R53" s="12">
        <v>0.05</v>
      </c>
      <c r="S53" s="12">
        <v>11.5</v>
      </c>
      <c r="T53" s="12">
        <v>0.15</v>
      </c>
      <c r="U53" s="12">
        <v>-0.75</v>
      </c>
      <c r="V53" s="12">
        <v>105</v>
      </c>
      <c r="W53" s="12">
        <v>-0.22500000000000001</v>
      </c>
      <c r="X53" s="12">
        <v>0.8</v>
      </c>
      <c r="Y53" s="12"/>
      <c r="Z53" s="12">
        <v>0.68</v>
      </c>
      <c r="AA53" s="12">
        <v>1.4705882352941175</v>
      </c>
      <c r="AB53" s="12">
        <v>11.169117647058824</v>
      </c>
      <c r="AC53" s="12">
        <v>11.934337027706741</v>
      </c>
      <c r="AD53" s="12">
        <v>12.010599749760551</v>
      </c>
      <c r="AE53" s="12">
        <v>5.1858650996591045E-2</v>
      </c>
      <c r="AF53" s="12">
        <v>0.27685865099659107</v>
      </c>
      <c r="AG53" s="12"/>
      <c r="AH53" s="15">
        <v>0.27685865099659107</v>
      </c>
    </row>
    <row r="54" spans="1:34" x14ac:dyDescent="0.25">
      <c r="A54" s="12">
        <v>48</v>
      </c>
      <c r="B54" s="12"/>
      <c r="C54" s="12">
        <v>38</v>
      </c>
      <c r="D54" s="12">
        <v>2</v>
      </c>
      <c r="E54" s="12">
        <v>2</v>
      </c>
      <c r="F54" s="12">
        <v>0.03</v>
      </c>
      <c r="G54" s="12">
        <v>26.25</v>
      </c>
      <c r="H54" s="12">
        <v>42.19</v>
      </c>
      <c r="I54" s="12">
        <v>8</v>
      </c>
      <c r="J54" s="12">
        <v>42.67</v>
      </c>
      <c r="K54" s="12">
        <v>7.91</v>
      </c>
      <c r="L54" s="12">
        <v>42.43</v>
      </c>
      <c r="M54" s="12"/>
      <c r="N54" s="12">
        <v>14</v>
      </c>
      <c r="O54" s="12"/>
      <c r="P54" s="12" t="s">
        <v>29</v>
      </c>
      <c r="Q54" s="12">
        <v>119.21032334588838</v>
      </c>
      <c r="R54" s="12">
        <v>-0.14000000000000001</v>
      </c>
      <c r="S54" s="12">
        <v>14</v>
      </c>
      <c r="T54" s="12">
        <v>-0.75</v>
      </c>
      <c r="U54" s="12">
        <v>0</v>
      </c>
      <c r="V54" s="12">
        <v>0</v>
      </c>
      <c r="W54" s="12">
        <v>-0.75</v>
      </c>
      <c r="X54" s="12">
        <v>0.22</v>
      </c>
      <c r="Y54" s="12"/>
      <c r="Z54" s="12">
        <v>0.68</v>
      </c>
      <c r="AA54" s="12">
        <v>1.4705882352941175</v>
      </c>
      <c r="AB54" s="12">
        <v>12.897058823529411</v>
      </c>
      <c r="AC54" s="12">
        <v>14.398765159275937</v>
      </c>
      <c r="AD54" s="12">
        <v>14.184693083852387</v>
      </c>
      <c r="AE54" s="12">
        <v>-0.14556901128801394</v>
      </c>
      <c r="AF54" s="12">
        <v>0.60443098871198608</v>
      </c>
      <c r="AG54" s="12"/>
      <c r="AH54" s="15">
        <v>0.60443098871198608</v>
      </c>
    </row>
    <row r="55" spans="1:34" x14ac:dyDescent="0.25">
      <c r="A55" s="12">
        <v>49</v>
      </c>
      <c r="B55" s="12"/>
      <c r="C55" s="12">
        <v>37</v>
      </c>
      <c r="D55" s="12">
        <v>1</v>
      </c>
      <c r="E55" s="12">
        <v>2</v>
      </c>
      <c r="F55" s="12">
        <v>0.5</v>
      </c>
      <c r="G55" s="12">
        <v>27.74</v>
      </c>
      <c r="H55" s="12">
        <v>39.94</v>
      </c>
      <c r="I55" s="12">
        <v>8.4499999999999993</v>
      </c>
      <c r="J55" s="12">
        <v>41.77</v>
      </c>
      <c r="K55" s="12">
        <v>8.08</v>
      </c>
      <c r="L55" s="12">
        <v>40.855000000000004</v>
      </c>
      <c r="M55" s="12"/>
      <c r="N55" s="12">
        <v>11.5</v>
      </c>
      <c r="O55" s="12"/>
      <c r="P55" s="12" t="s">
        <v>29</v>
      </c>
      <c r="Q55" s="12">
        <v>119.21032334588838</v>
      </c>
      <c r="R55" s="12">
        <v>0.16</v>
      </c>
      <c r="S55" s="12">
        <v>11.5</v>
      </c>
      <c r="T55" s="12">
        <v>1.5</v>
      </c>
      <c r="U55" s="12">
        <v>-1.75</v>
      </c>
      <c r="V55" s="12">
        <v>40</v>
      </c>
      <c r="W55" s="12">
        <v>0.625</v>
      </c>
      <c r="X55" s="12">
        <v>1</v>
      </c>
      <c r="Y55" s="12"/>
      <c r="Z55" s="12">
        <v>0.69</v>
      </c>
      <c r="AA55" s="12">
        <v>1.4492753623188408</v>
      </c>
      <c r="AB55" s="12">
        <v>12.405797101449275</v>
      </c>
      <c r="AC55" s="12">
        <v>11.779977350313246</v>
      </c>
      <c r="AD55" s="12">
        <v>12.020137766293676</v>
      </c>
      <c r="AE55" s="12">
        <v>0.16571068702649669</v>
      </c>
      <c r="AF55" s="12">
        <v>-0.45928931297350328</v>
      </c>
      <c r="AG55" s="12"/>
      <c r="AH55" s="15">
        <v>0.45928931297350301</v>
      </c>
    </row>
    <row r="56" spans="1:34" x14ac:dyDescent="0.25">
      <c r="A56" s="12">
        <v>50</v>
      </c>
      <c r="B56" s="12"/>
      <c r="C56" s="12">
        <v>81</v>
      </c>
      <c r="D56" s="12">
        <v>1</v>
      </c>
      <c r="E56" s="12">
        <v>1</v>
      </c>
      <c r="F56" s="12">
        <v>0.5</v>
      </c>
      <c r="G56" s="12">
        <v>28.19</v>
      </c>
      <c r="H56" s="12">
        <v>43.16</v>
      </c>
      <c r="I56" s="12">
        <v>7.82</v>
      </c>
      <c r="J56" s="12">
        <v>44.23</v>
      </c>
      <c r="K56" s="12">
        <v>7.63</v>
      </c>
      <c r="L56" s="12">
        <v>43.694999999999993</v>
      </c>
      <c r="M56" s="12"/>
      <c r="N56" s="12">
        <v>6.5</v>
      </c>
      <c r="O56" s="12"/>
      <c r="P56" s="12" t="s">
        <v>29</v>
      </c>
      <c r="Q56" s="12">
        <v>119.21032334588838</v>
      </c>
      <c r="R56" s="12">
        <v>0.24</v>
      </c>
      <c r="S56" s="12">
        <v>7</v>
      </c>
      <c r="T56" s="12">
        <v>1.25</v>
      </c>
      <c r="U56" s="12">
        <v>-0.75</v>
      </c>
      <c r="V56" s="12">
        <v>90</v>
      </c>
      <c r="W56" s="12">
        <v>0.875</v>
      </c>
      <c r="X56" s="12">
        <v>1</v>
      </c>
      <c r="Y56" s="12"/>
      <c r="Z56" s="12">
        <v>0.63</v>
      </c>
      <c r="AA56" s="12">
        <v>1.5873015873015872</v>
      </c>
      <c r="AB56" s="12">
        <v>7.8888888888888893</v>
      </c>
      <c r="AC56" s="12">
        <v>6.6833147058626086</v>
      </c>
      <c r="AD56" s="12">
        <v>7.0845903179745617</v>
      </c>
      <c r="AE56" s="12">
        <v>0.25280363563053049</v>
      </c>
      <c r="AF56" s="12">
        <v>-0.62219636436946946</v>
      </c>
      <c r="AG56" s="12"/>
      <c r="AH56" s="15">
        <v>0.62219636436946901</v>
      </c>
    </row>
    <row r="57" spans="1:34" x14ac:dyDescent="0.25">
      <c r="A57" s="12">
        <v>51</v>
      </c>
      <c r="B57" s="12"/>
      <c r="C57" s="12">
        <v>59</v>
      </c>
      <c r="D57" s="12">
        <v>2</v>
      </c>
      <c r="E57" s="12">
        <v>2</v>
      </c>
      <c r="F57" s="12">
        <v>0.67</v>
      </c>
      <c r="G57" s="12">
        <v>25.85</v>
      </c>
      <c r="H57" s="12">
        <v>41.38</v>
      </c>
      <c r="I57" s="12">
        <v>8.16</v>
      </c>
      <c r="J57" s="12">
        <v>42.65</v>
      </c>
      <c r="K57" s="12">
        <v>7.91</v>
      </c>
      <c r="L57" s="12">
        <v>42.015000000000001</v>
      </c>
      <c r="M57" s="12"/>
      <c r="N57" s="12">
        <v>15</v>
      </c>
      <c r="O57" s="12"/>
      <c r="P57" s="12" t="s">
        <v>29</v>
      </c>
      <c r="Q57" s="12">
        <v>119.21032334588838</v>
      </c>
      <c r="R57" s="12">
        <v>0.28999999999999998</v>
      </c>
      <c r="S57" s="12">
        <v>15.5</v>
      </c>
      <c r="T57" s="12">
        <v>1</v>
      </c>
      <c r="U57" s="12">
        <v>-1.5</v>
      </c>
      <c r="V57" s="12">
        <v>90</v>
      </c>
      <c r="W57" s="12">
        <v>0.25</v>
      </c>
      <c r="X57" s="12">
        <v>0.67</v>
      </c>
      <c r="Y57" s="12"/>
      <c r="Z57" s="12">
        <v>0.69</v>
      </c>
      <c r="AA57" s="12">
        <v>1.4492753623188408</v>
      </c>
      <c r="AB57" s="12">
        <v>15.362318840579711</v>
      </c>
      <c r="AC57" s="12">
        <v>15.414760715884443</v>
      </c>
      <c r="AD57" s="12">
        <v>15.853242101349137</v>
      </c>
      <c r="AE57" s="12">
        <v>0.302552155970639</v>
      </c>
      <c r="AF57" s="12">
        <v>5.2552155970639003E-2</v>
      </c>
      <c r="AG57" s="12"/>
      <c r="AH57" s="15">
        <v>5.2552155970639003E-2</v>
      </c>
    </row>
    <row r="58" spans="1:34" x14ac:dyDescent="0.25">
      <c r="A58" s="12">
        <v>52</v>
      </c>
      <c r="B58" s="12"/>
      <c r="C58" s="12">
        <v>72</v>
      </c>
      <c r="D58" s="12">
        <v>1</v>
      </c>
      <c r="E58" s="12">
        <v>1</v>
      </c>
      <c r="F58" s="12">
        <v>0.25</v>
      </c>
      <c r="G58" s="12">
        <v>26.04</v>
      </c>
      <c r="H58" s="12">
        <v>42.83</v>
      </c>
      <c r="I58" s="12"/>
      <c r="J58" s="12">
        <v>47.94</v>
      </c>
      <c r="K58" s="12"/>
      <c r="L58" s="12">
        <v>45.384999999999998</v>
      </c>
      <c r="M58" s="12"/>
      <c r="N58" s="12">
        <v>13.5</v>
      </c>
      <c r="O58" s="12"/>
      <c r="P58" s="12" t="s">
        <v>29</v>
      </c>
      <c r="Q58" s="12">
        <v>119.21032334588838</v>
      </c>
      <c r="R58" s="12">
        <v>-1.53</v>
      </c>
      <c r="S58" s="12">
        <v>11</v>
      </c>
      <c r="T58" s="12">
        <v>-0.25</v>
      </c>
      <c r="U58" s="12">
        <v>-4</v>
      </c>
      <c r="V58" s="12">
        <v>60</v>
      </c>
      <c r="W58" s="12">
        <v>-2.25</v>
      </c>
      <c r="X58" s="12">
        <v>0.4</v>
      </c>
      <c r="Y58" s="12"/>
      <c r="Z58" s="12">
        <v>0.61</v>
      </c>
      <c r="AA58" s="12">
        <v>1.639344262295082</v>
      </c>
      <c r="AB58" s="12">
        <v>9.8114754098360653</v>
      </c>
      <c r="AC58" s="12">
        <v>13.694364293900627</v>
      </c>
      <c r="AD58" s="12">
        <v>11.161547608107528</v>
      </c>
      <c r="AE58" s="12">
        <v>-1.5450181783337904</v>
      </c>
      <c r="AF58" s="12">
        <v>0.7049818216662096</v>
      </c>
      <c r="AG58" s="12"/>
      <c r="AH58" s="15">
        <v>0.7049818216662096</v>
      </c>
    </row>
    <row r="59" spans="1:34" x14ac:dyDescent="0.25">
      <c r="A59" s="12">
        <v>53</v>
      </c>
      <c r="B59" s="12"/>
      <c r="C59" s="12">
        <v>73</v>
      </c>
      <c r="D59" s="12">
        <v>1</v>
      </c>
      <c r="E59" s="12">
        <v>1</v>
      </c>
      <c r="F59" s="12">
        <v>0.4</v>
      </c>
      <c r="G59" s="12">
        <v>26.51</v>
      </c>
      <c r="H59" s="12">
        <v>42.83</v>
      </c>
      <c r="I59" s="12"/>
      <c r="J59" s="12">
        <v>44.12</v>
      </c>
      <c r="K59" s="12"/>
      <c r="L59" s="12">
        <v>43.474999999999994</v>
      </c>
      <c r="M59" s="12"/>
      <c r="N59" s="12">
        <v>12</v>
      </c>
      <c r="O59" s="12"/>
      <c r="P59" s="12" t="s">
        <v>29</v>
      </c>
      <c r="Q59" s="12">
        <v>119.21032334588838</v>
      </c>
      <c r="R59" s="12">
        <v>-0.12</v>
      </c>
      <c r="S59" s="12">
        <v>12</v>
      </c>
      <c r="T59" s="12">
        <v>0.5</v>
      </c>
      <c r="U59" s="12">
        <v>-1.75</v>
      </c>
      <c r="V59" s="12">
        <v>2</v>
      </c>
      <c r="W59" s="12">
        <v>-0.375</v>
      </c>
      <c r="X59" s="12">
        <v>1</v>
      </c>
      <c r="Y59" s="12"/>
      <c r="Z59" s="12">
        <v>0.66</v>
      </c>
      <c r="AA59" s="12">
        <v>1.5151515151515151</v>
      </c>
      <c r="AB59" s="12">
        <v>11.431818181818182</v>
      </c>
      <c r="AC59" s="12">
        <v>12.328883465273673</v>
      </c>
      <c r="AD59" s="12">
        <v>12.138010501291054</v>
      </c>
      <c r="AE59" s="12">
        <v>-0.1259761562285284</v>
      </c>
      <c r="AF59" s="12">
        <v>0.2490238437714716</v>
      </c>
      <c r="AG59" s="12"/>
      <c r="AH59" s="15">
        <v>0.2490238437714716</v>
      </c>
    </row>
    <row r="60" spans="1:34" x14ac:dyDescent="0.25">
      <c r="A60" s="12">
        <v>54</v>
      </c>
      <c r="B60" s="12"/>
      <c r="C60" s="12">
        <v>57</v>
      </c>
      <c r="D60" s="12">
        <v>2</v>
      </c>
      <c r="E60" s="12">
        <v>2</v>
      </c>
      <c r="F60" s="12">
        <v>0.7</v>
      </c>
      <c r="G60" s="12">
        <v>28.78</v>
      </c>
      <c r="H60" s="12">
        <v>41.26</v>
      </c>
      <c r="I60" s="12"/>
      <c r="J60" s="12">
        <v>42.56</v>
      </c>
      <c r="K60" s="12"/>
      <c r="L60" s="12">
        <v>41.91</v>
      </c>
      <c r="M60" s="12"/>
      <c r="N60" s="12">
        <v>10.5</v>
      </c>
      <c r="O60" s="12"/>
      <c r="P60" s="12" t="s">
        <v>29</v>
      </c>
      <c r="Q60" s="12">
        <v>119.21032334588838</v>
      </c>
      <c r="R60" s="12">
        <v>-0.57999999999999996</v>
      </c>
      <c r="S60" s="12">
        <v>9.5</v>
      </c>
      <c r="T60" s="12">
        <v>0</v>
      </c>
      <c r="U60" s="12">
        <v>-1</v>
      </c>
      <c r="V60" s="12">
        <v>130</v>
      </c>
      <c r="W60" s="12">
        <v>-0.5</v>
      </c>
      <c r="X60" s="12">
        <v>0.67</v>
      </c>
      <c r="Y60" s="12"/>
      <c r="Z60" s="12">
        <v>0.66</v>
      </c>
      <c r="AA60" s="12">
        <v>1.5151515151515151</v>
      </c>
      <c r="AB60" s="12">
        <v>9.7424242424242422</v>
      </c>
      <c r="AC60" s="12">
        <v>8.9126612986076843</v>
      </c>
      <c r="AD60" s="12">
        <v>8.0121663859244379</v>
      </c>
      <c r="AE60" s="12">
        <v>-0.59432664237094268</v>
      </c>
      <c r="AF60" s="12">
        <v>-9.4326642370942682E-2</v>
      </c>
      <c r="AG60" s="12"/>
      <c r="AH60" s="15">
        <v>9.4326642370942695E-2</v>
      </c>
    </row>
    <row r="61" spans="1:34" x14ac:dyDescent="0.25">
      <c r="A61" s="12">
        <v>55</v>
      </c>
      <c r="B61" s="12"/>
      <c r="C61" s="12">
        <v>59</v>
      </c>
      <c r="D61" s="12">
        <v>1</v>
      </c>
      <c r="E61" s="12">
        <v>2</v>
      </c>
      <c r="F61" s="12">
        <v>0.63</v>
      </c>
      <c r="G61" s="12">
        <v>29.16</v>
      </c>
      <c r="H61" s="12">
        <v>39.380000000000003</v>
      </c>
      <c r="I61" s="12"/>
      <c r="J61" s="12">
        <v>40.81</v>
      </c>
      <c r="K61" s="12"/>
      <c r="L61" s="12">
        <v>40.094999999999999</v>
      </c>
      <c r="M61" s="12"/>
      <c r="N61" s="12">
        <v>11.5</v>
      </c>
      <c r="O61" s="12"/>
      <c r="P61" s="12" t="s">
        <v>29</v>
      </c>
      <c r="Q61" s="12">
        <v>119.21032334588838</v>
      </c>
      <c r="R61" s="12">
        <v>0.01</v>
      </c>
      <c r="S61" s="12">
        <v>11.5</v>
      </c>
      <c r="T61" s="12">
        <v>0</v>
      </c>
      <c r="U61" s="12">
        <v>-0.25</v>
      </c>
      <c r="V61" s="12">
        <v>25</v>
      </c>
      <c r="W61" s="12">
        <v>-0.125</v>
      </c>
      <c r="X61" s="12">
        <v>0.67</v>
      </c>
      <c r="Y61" s="12"/>
      <c r="Z61" s="12">
        <v>0.68</v>
      </c>
      <c r="AA61" s="12">
        <v>1.4705882352941175</v>
      </c>
      <c r="AB61" s="12">
        <v>11.316176470588236</v>
      </c>
      <c r="AC61" s="12">
        <v>9.4759874432350486</v>
      </c>
      <c r="AD61" s="12">
        <v>9.4908849687925727</v>
      </c>
      <c r="AE61" s="12">
        <v>1.0130317379116393E-2</v>
      </c>
      <c r="AF61" s="12">
        <v>0.1351303173791164</v>
      </c>
      <c r="AG61" s="12"/>
      <c r="AH61" s="15">
        <v>0.1351303173791164</v>
      </c>
    </row>
    <row r="62" spans="1:34" x14ac:dyDescent="0.25">
      <c r="A62" s="12">
        <v>56</v>
      </c>
      <c r="B62" s="12"/>
      <c r="C62" s="12">
        <v>67</v>
      </c>
      <c r="D62" s="12">
        <v>1</v>
      </c>
      <c r="E62" s="12">
        <v>1</v>
      </c>
      <c r="F62" s="12">
        <v>0.5</v>
      </c>
      <c r="G62" s="12">
        <v>26.07</v>
      </c>
      <c r="H62" s="12">
        <v>43.89</v>
      </c>
      <c r="I62" s="12"/>
      <c r="J62" s="12">
        <v>45.36</v>
      </c>
      <c r="K62" s="12"/>
      <c r="L62" s="12">
        <v>44.625</v>
      </c>
      <c r="M62" s="12"/>
      <c r="N62" s="12">
        <v>12</v>
      </c>
      <c r="O62" s="12"/>
      <c r="P62" s="12" t="s">
        <v>29</v>
      </c>
      <c r="Q62" s="12">
        <v>119.21032334588838</v>
      </c>
      <c r="R62" s="12">
        <v>-0.14000000000000001</v>
      </c>
      <c r="S62" s="12">
        <v>12</v>
      </c>
      <c r="T62" s="12">
        <v>-0.25</v>
      </c>
      <c r="U62" s="12">
        <v>-0.75</v>
      </c>
      <c r="V62" s="12">
        <v>180</v>
      </c>
      <c r="W62" s="12">
        <v>-0.625</v>
      </c>
      <c r="X62" s="12">
        <v>1</v>
      </c>
      <c r="Y62" s="12"/>
      <c r="Z62" s="12">
        <v>0.67</v>
      </c>
      <c r="AA62" s="12">
        <v>1.4925373134328357</v>
      </c>
      <c r="AB62" s="12">
        <v>11.067164179104477</v>
      </c>
      <c r="AC62" s="12">
        <v>12.257516759423035</v>
      </c>
      <c r="AD62" s="12">
        <v>12.027265698132821</v>
      </c>
      <c r="AE62" s="12">
        <v>-0.15426821106444383</v>
      </c>
      <c r="AF62" s="12">
        <v>0.47073178893555617</v>
      </c>
      <c r="AG62" s="12"/>
      <c r="AH62" s="15">
        <v>0.47073178893555617</v>
      </c>
    </row>
    <row r="63" spans="1:34" x14ac:dyDescent="0.25">
      <c r="A63" s="12">
        <v>57</v>
      </c>
      <c r="B63" s="12"/>
      <c r="C63" s="12">
        <v>61</v>
      </c>
      <c r="D63" s="12">
        <v>1</v>
      </c>
      <c r="E63" s="12">
        <v>1</v>
      </c>
      <c r="F63" s="12">
        <v>0.67</v>
      </c>
      <c r="G63" s="12">
        <v>25.93</v>
      </c>
      <c r="H63" s="12">
        <v>42.4</v>
      </c>
      <c r="I63" s="12"/>
      <c r="J63" s="12">
        <v>42.67</v>
      </c>
      <c r="K63" s="12"/>
      <c r="L63" s="12">
        <v>42.534999999999997</v>
      </c>
      <c r="M63" s="12"/>
      <c r="N63" s="12">
        <v>15</v>
      </c>
      <c r="O63" s="12"/>
      <c r="P63" s="12" t="s">
        <v>29</v>
      </c>
      <c r="Q63" s="12">
        <v>119.21032334588838</v>
      </c>
      <c r="R63" s="12">
        <v>-0.28000000000000003</v>
      </c>
      <c r="S63" s="12">
        <v>14.5</v>
      </c>
      <c r="T63" s="12">
        <v>0.25</v>
      </c>
      <c r="U63" s="12">
        <v>-0.5</v>
      </c>
      <c r="V63" s="12">
        <v>115</v>
      </c>
      <c r="W63" s="12">
        <v>0</v>
      </c>
      <c r="X63" s="12">
        <v>1</v>
      </c>
      <c r="Y63" s="12"/>
      <c r="Z63" s="12">
        <v>0.56000000000000005</v>
      </c>
      <c r="AA63" s="12">
        <v>1.7857142857142856</v>
      </c>
      <c r="AB63" s="12">
        <v>15</v>
      </c>
      <c r="AC63" s="12">
        <v>15.429118969653727</v>
      </c>
      <c r="AD63" s="12">
        <v>15.003046393574406</v>
      </c>
      <c r="AE63" s="12">
        <v>-0.2386006426044196</v>
      </c>
      <c r="AF63" s="12">
        <v>-0.2386006426044196</v>
      </c>
      <c r="AG63" s="12"/>
      <c r="AH63" s="15">
        <v>0.23860064260441999</v>
      </c>
    </row>
    <row r="64" spans="1:34" x14ac:dyDescent="0.25">
      <c r="A64" s="12">
        <v>58</v>
      </c>
      <c r="B64" s="12"/>
      <c r="C64" s="12">
        <v>72</v>
      </c>
      <c r="D64" s="12">
        <v>1</v>
      </c>
      <c r="E64" s="12">
        <v>1</v>
      </c>
      <c r="F64" s="12">
        <v>0.33</v>
      </c>
      <c r="G64" s="12">
        <v>27.98</v>
      </c>
      <c r="H64" s="12">
        <v>40.42</v>
      </c>
      <c r="I64" s="12"/>
      <c r="J64" s="12">
        <v>41.11</v>
      </c>
      <c r="K64" s="12"/>
      <c r="L64" s="12">
        <v>40.765000000000001</v>
      </c>
      <c r="M64" s="12"/>
      <c r="N64" s="12">
        <v>11</v>
      </c>
      <c r="O64" s="12"/>
      <c r="P64" s="12" t="s">
        <v>29</v>
      </c>
      <c r="Q64" s="12">
        <v>119.21032334588838</v>
      </c>
      <c r="R64" s="12">
        <v>0.05</v>
      </c>
      <c r="S64" s="12">
        <v>11</v>
      </c>
      <c r="T64" s="12">
        <v>1</v>
      </c>
      <c r="U64" s="12">
        <v>-0.5</v>
      </c>
      <c r="V64" s="12">
        <v>165</v>
      </c>
      <c r="W64" s="12">
        <v>0.75</v>
      </c>
      <c r="X64" s="12">
        <v>1</v>
      </c>
      <c r="Y64" s="12"/>
      <c r="Z64" s="12">
        <v>0.69</v>
      </c>
      <c r="AA64" s="12">
        <v>1.4492753623188408</v>
      </c>
      <c r="AB64" s="12">
        <v>12.086956521739131</v>
      </c>
      <c r="AC64" s="12">
        <v>11.44220160781852</v>
      </c>
      <c r="AD64" s="12">
        <v>11.517145184466667</v>
      </c>
      <c r="AE64" s="12">
        <v>5.1711067887221573E-2</v>
      </c>
      <c r="AF64" s="12">
        <v>-0.69828893211277843</v>
      </c>
      <c r="AG64" s="12"/>
      <c r="AH64" s="15">
        <v>0.69828893211277798</v>
      </c>
    </row>
    <row r="65" spans="1:35" x14ac:dyDescent="0.25">
      <c r="A65" s="12">
        <v>59</v>
      </c>
      <c r="B65" s="12"/>
      <c r="C65" s="12">
        <v>65</v>
      </c>
      <c r="D65" s="12">
        <v>2</v>
      </c>
      <c r="E65" s="12">
        <v>2</v>
      </c>
      <c r="F65" s="12">
        <v>0.5</v>
      </c>
      <c r="G65" s="12">
        <v>25.27</v>
      </c>
      <c r="H65" s="12">
        <v>44.7</v>
      </c>
      <c r="I65" s="12"/>
      <c r="J65" s="12">
        <v>46.49</v>
      </c>
      <c r="K65" s="12"/>
      <c r="L65" s="12">
        <v>45.594999999999999</v>
      </c>
      <c r="M65" s="12"/>
      <c r="N65" s="12">
        <v>13</v>
      </c>
      <c r="O65" s="12"/>
      <c r="P65" s="12" t="s">
        <v>29</v>
      </c>
      <c r="Q65" s="12">
        <v>119.21032334588838</v>
      </c>
      <c r="R65" s="12">
        <v>-0.05</v>
      </c>
      <c r="S65" s="12">
        <v>13</v>
      </c>
      <c r="T65" s="12">
        <v>0</v>
      </c>
      <c r="U65" s="12">
        <v>-2</v>
      </c>
      <c r="V65" s="12">
        <v>0</v>
      </c>
      <c r="W65" s="12">
        <v>-1</v>
      </c>
      <c r="X65" s="12">
        <v>0.67</v>
      </c>
      <c r="Y65" s="12"/>
      <c r="Z65" s="12">
        <v>0.6</v>
      </c>
      <c r="AA65" s="12">
        <v>1.6666666666666667</v>
      </c>
      <c r="AB65" s="12">
        <v>11.333333333333334</v>
      </c>
      <c r="AC65" s="12">
        <v>13.493710571968329</v>
      </c>
      <c r="AD65" s="12">
        <v>13.409771585375474</v>
      </c>
      <c r="AE65" s="12">
        <v>-5.0363391955713155E-2</v>
      </c>
      <c r="AF65" s="12">
        <v>0.94963660804428685</v>
      </c>
      <c r="AG65" s="12"/>
      <c r="AH65" s="15">
        <v>0.94963660804428685</v>
      </c>
    </row>
    <row r="66" spans="1:35" x14ac:dyDescent="0.25">
      <c r="A66" s="12">
        <v>60</v>
      </c>
      <c r="B66" s="12"/>
      <c r="C66" s="12">
        <v>48</v>
      </c>
      <c r="D66" s="12">
        <v>1</v>
      </c>
      <c r="E66" s="12">
        <v>1</v>
      </c>
      <c r="F66" s="12">
        <v>0.67</v>
      </c>
      <c r="G66" s="12">
        <v>26.05</v>
      </c>
      <c r="H66" s="12">
        <v>41.46</v>
      </c>
      <c r="I66" s="12"/>
      <c r="J66" s="12">
        <v>41.72</v>
      </c>
      <c r="K66" s="12"/>
      <c r="L66" s="12">
        <v>41.59</v>
      </c>
      <c r="M66" s="12"/>
      <c r="N66" s="12">
        <v>15.5</v>
      </c>
      <c r="O66" s="12"/>
      <c r="P66" s="12" t="s">
        <v>29</v>
      </c>
      <c r="Q66" s="12">
        <v>119.21032334588838</v>
      </c>
      <c r="R66" s="12">
        <v>-0.11</v>
      </c>
      <c r="S66" s="12">
        <v>15.5</v>
      </c>
      <c r="T66" s="12">
        <v>0</v>
      </c>
      <c r="U66" s="12">
        <v>0</v>
      </c>
      <c r="V66" s="12">
        <v>0</v>
      </c>
      <c r="W66" s="12">
        <v>0</v>
      </c>
      <c r="X66" s="12">
        <v>1</v>
      </c>
      <c r="Y66" s="12"/>
      <c r="Z66" s="12">
        <v>0.7</v>
      </c>
      <c r="AA66" s="12">
        <v>1.4285714285714286</v>
      </c>
      <c r="AB66" s="12">
        <v>15.5</v>
      </c>
      <c r="AC66" s="12">
        <v>15.927466608477447</v>
      </c>
      <c r="AD66" s="12">
        <v>15.763711653474363</v>
      </c>
      <c r="AE66" s="12">
        <v>-0.11462846850215858</v>
      </c>
      <c r="AF66" s="12">
        <v>-0.11462846850215858</v>
      </c>
      <c r="AG66" s="12"/>
      <c r="AH66" s="15">
        <v>0.11462846850215901</v>
      </c>
    </row>
    <row r="67" spans="1:35" x14ac:dyDescent="0.25">
      <c r="A67" s="12">
        <v>61</v>
      </c>
      <c r="B67" s="12"/>
      <c r="C67" s="12">
        <v>48</v>
      </c>
      <c r="D67" s="12">
        <v>1</v>
      </c>
      <c r="E67" s="12">
        <v>2</v>
      </c>
      <c r="F67" s="12">
        <v>0.67</v>
      </c>
      <c r="G67" s="12">
        <v>26.05</v>
      </c>
      <c r="H67" s="12">
        <v>41.46</v>
      </c>
      <c r="I67" s="12"/>
      <c r="J67" s="12">
        <v>41.72</v>
      </c>
      <c r="K67" s="12"/>
      <c r="L67" s="12">
        <v>41.59</v>
      </c>
      <c r="M67" s="12"/>
      <c r="N67" s="12">
        <v>15.5</v>
      </c>
      <c r="O67" s="12"/>
      <c r="P67" s="12" t="s">
        <v>29</v>
      </c>
      <c r="Q67" s="12">
        <v>119.21032334588838</v>
      </c>
      <c r="R67" s="12">
        <v>-0.11</v>
      </c>
      <c r="S67" s="12">
        <v>15.5</v>
      </c>
      <c r="T67" s="12">
        <v>0</v>
      </c>
      <c r="U67" s="12">
        <v>0</v>
      </c>
      <c r="V67" s="12">
        <v>0</v>
      </c>
      <c r="W67" s="12">
        <v>0</v>
      </c>
      <c r="X67" s="12">
        <v>1</v>
      </c>
      <c r="Y67" s="12"/>
      <c r="Z67" s="12">
        <v>0.66</v>
      </c>
      <c r="AA67" s="12">
        <v>1.5151515151515151</v>
      </c>
      <c r="AB67" s="12">
        <v>15.5</v>
      </c>
      <c r="AC67" s="12">
        <v>15.927466608477447</v>
      </c>
      <c r="AD67" s="12">
        <v>15.763711653474363</v>
      </c>
      <c r="AE67" s="12">
        <v>-0.10807827030203523</v>
      </c>
      <c r="AF67" s="12">
        <v>-0.10807827030203523</v>
      </c>
      <c r="AG67" s="12"/>
      <c r="AH67" s="15">
        <v>0.108078270302035</v>
      </c>
    </row>
    <row r="68" spans="1:35" x14ac:dyDescent="0.25">
      <c r="A68" s="12">
        <v>62</v>
      </c>
      <c r="B68" s="12"/>
      <c r="C68" s="12">
        <v>74</v>
      </c>
      <c r="D68" s="12">
        <v>1</v>
      </c>
      <c r="E68" s="12">
        <v>2</v>
      </c>
      <c r="F68" s="12">
        <v>0.25</v>
      </c>
      <c r="G68" s="12">
        <v>27.54</v>
      </c>
      <c r="H68" s="12">
        <v>42.45</v>
      </c>
      <c r="I68" s="12"/>
      <c r="J68" s="12">
        <v>42.32</v>
      </c>
      <c r="K68" s="12"/>
      <c r="L68" s="12">
        <v>42.385000000000005</v>
      </c>
      <c r="M68" s="12"/>
      <c r="N68" s="12">
        <v>9.5</v>
      </c>
      <c r="O68" s="12"/>
      <c r="P68" s="12" t="s">
        <v>29</v>
      </c>
      <c r="Q68" s="12">
        <v>119.21032334588838</v>
      </c>
      <c r="R68" s="12">
        <v>0.12</v>
      </c>
      <c r="S68" s="12">
        <v>9.5</v>
      </c>
      <c r="T68" s="12">
        <v>1.25</v>
      </c>
      <c r="U68" s="12">
        <v>-1.25</v>
      </c>
      <c r="V68" s="12">
        <v>105</v>
      </c>
      <c r="W68" s="12">
        <v>0.625</v>
      </c>
      <c r="X68" s="12">
        <v>0.8</v>
      </c>
      <c r="Y68" s="12"/>
      <c r="Z68" s="12">
        <v>0.65</v>
      </c>
      <c r="AA68" s="12">
        <v>1.5384615384615383</v>
      </c>
      <c r="AB68" s="12">
        <v>10.461538461538462</v>
      </c>
      <c r="AC68" s="12">
        <v>10.424672898208906</v>
      </c>
      <c r="AD68" s="12">
        <v>10.612798978576949</v>
      </c>
      <c r="AE68" s="12">
        <v>0.12228195223922819</v>
      </c>
      <c r="AF68" s="12">
        <v>-0.50271804776077178</v>
      </c>
      <c r="AG68" s="12"/>
      <c r="AH68" s="15">
        <v>0.502718047760772</v>
      </c>
    </row>
    <row r="69" spans="1:35" x14ac:dyDescent="0.25">
      <c r="A69" s="12">
        <v>63</v>
      </c>
      <c r="B69" s="12"/>
      <c r="C69" s="12">
        <v>57</v>
      </c>
      <c r="D69" s="12">
        <v>1</v>
      </c>
      <c r="E69" s="12">
        <v>2</v>
      </c>
      <c r="F69" s="12">
        <v>0.6</v>
      </c>
      <c r="G69" s="12">
        <v>27.57</v>
      </c>
      <c r="H69" s="12">
        <v>40.47</v>
      </c>
      <c r="I69" s="12"/>
      <c r="J69" s="12">
        <v>42.99</v>
      </c>
      <c r="K69" s="12"/>
      <c r="L69" s="12">
        <v>41.730000000000004</v>
      </c>
      <c r="M69" s="12"/>
      <c r="N69" s="12">
        <v>13.5</v>
      </c>
      <c r="O69" s="12"/>
      <c r="P69" s="12" t="s">
        <v>29</v>
      </c>
      <c r="Q69" s="12">
        <v>119.21032334588838</v>
      </c>
      <c r="R69" s="12">
        <v>-0.33</v>
      </c>
      <c r="S69" s="12">
        <v>13</v>
      </c>
      <c r="T69" s="12">
        <v>0.5</v>
      </c>
      <c r="U69" s="12">
        <v>-2.5</v>
      </c>
      <c r="V69" s="12">
        <v>10</v>
      </c>
      <c r="W69" s="12">
        <v>-0.75</v>
      </c>
      <c r="X69" s="12">
        <v>0.45</v>
      </c>
      <c r="Y69" s="12"/>
      <c r="Z69" s="12">
        <v>0.68</v>
      </c>
      <c r="AA69" s="12">
        <v>1.4705882352941175</v>
      </c>
      <c r="AB69" s="12">
        <v>12.397058823529411</v>
      </c>
      <c r="AC69" s="12">
        <v>11.871492864495641</v>
      </c>
      <c r="AD69" s="12">
        <v>11.368751749632962</v>
      </c>
      <c r="AE69" s="12">
        <v>-0.34186395810662223</v>
      </c>
      <c r="AF69" s="12">
        <v>0.40813604189337777</v>
      </c>
      <c r="AG69" s="12"/>
      <c r="AH69" s="15">
        <v>0.40813604189337777</v>
      </c>
    </row>
    <row r="70" spans="1:3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>
        <v>3.1599059934710405E-2</v>
      </c>
      <c r="AG70" s="12"/>
      <c r="AH70" s="12">
        <v>26.357324505775072</v>
      </c>
    </row>
    <row r="71" spans="1:3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 t="s">
        <v>101</v>
      </c>
      <c r="AB72" s="12"/>
      <c r="AC72" s="12">
        <v>5.0157237991603812E-4</v>
      </c>
      <c r="AD72" s="12"/>
      <c r="AE72" s="12"/>
      <c r="AF72" s="12"/>
      <c r="AG72" s="12"/>
      <c r="AH72" s="12"/>
    </row>
    <row r="73" spans="1:35" x14ac:dyDescent="0.25">
      <c r="AA73" s="12" t="s">
        <v>39</v>
      </c>
      <c r="AB73" s="12"/>
      <c r="AC73" s="12">
        <v>0.41837023025039799</v>
      </c>
      <c r="AD73" s="12"/>
      <c r="AE73" s="12"/>
      <c r="AF73" s="12"/>
      <c r="AG73" s="12"/>
      <c r="AH73" s="12"/>
      <c r="AI73" s="12"/>
    </row>
    <row r="74" spans="1:35" x14ac:dyDescent="0.25">
      <c r="AA74" s="12" t="s">
        <v>40</v>
      </c>
      <c r="AB74" s="12"/>
      <c r="AC74" s="12">
        <v>0.352065056865973</v>
      </c>
      <c r="AD74" s="12" t="s">
        <v>41</v>
      </c>
      <c r="AE74" s="12">
        <v>2.6406810804631142E-3</v>
      </c>
      <c r="AF74" s="12" t="s">
        <v>42</v>
      </c>
      <c r="AG74" s="12">
        <v>1.358840092320813</v>
      </c>
      <c r="AH74" s="12" t="s">
        <v>43</v>
      </c>
      <c r="AI74" s="12">
        <v>0.32725000678114591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opLeftCell="Q1" workbookViewId="0">
      <selection activeCell="AA1" sqref="AA1"/>
    </sheetView>
  </sheetViews>
  <sheetFormatPr baseColWidth="10" defaultRowHeight="15" x14ac:dyDescent="0.25"/>
  <cols>
    <col min="1" max="1" width="28.140625" customWidth="1"/>
  </cols>
  <sheetData>
    <row r="1" spans="1:3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25">
      <c r="A2" s="12" t="s">
        <v>50</v>
      </c>
      <c r="B2" s="12" t="s">
        <v>130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x14ac:dyDescent="0.25">
      <c r="A4" s="12" t="s">
        <v>129</v>
      </c>
      <c r="B4" s="12">
        <v>2.2705040946845072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x14ac:dyDescent="0.25">
      <c r="A6" s="12" t="s">
        <v>102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103</v>
      </c>
      <c r="R6" s="12" t="s">
        <v>18</v>
      </c>
      <c r="S6" s="12" t="s">
        <v>82</v>
      </c>
      <c r="T6" s="12" t="s">
        <v>83</v>
      </c>
      <c r="U6" s="12" t="s">
        <v>84</v>
      </c>
      <c r="V6" s="12" t="s">
        <v>22</v>
      </c>
      <c r="W6" s="12" t="s">
        <v>23</v>
      </c>
      <c r="X6" s="12" t="s">
        <v>24</v>
      </c>
      <c r="Y6" s="12" t="s">
        <v>25</v>
      </c>
      <c r="Z6" s="12" t="s">
        <v>26</v>
      </c>
      <c r="AA6" s="12" t="s">
        <v>27</v>
      </c>
      <c r="AB6" s="12" t="s">
        <v>90</v>
      </c>
      <c r="AC6" s="12" t="s">
        <v>104</v>
      </c>
      <c r="AD6" s="12" t="s">
        <v>105</v>
      </c>
      <c r="AE6" s="12" t="s">
        <v>106</v>
      </c>
      <c r="AF6" s="12" t="s">
        <v>36</v>
      </c>
      <c r="AG6" s="12"/>
      <c r="AH6" s="12" t="s">
        <v>37</v>
      </c>
      <c r="AI6" s="12"/>
    </row>
    <row r="7" spans="1:35" x14ac:dyDescent="0.25">
      <c r="A7" s="12">
        <v>1</v>
      </c>
      <c r="B7" s="12"/>
      <c r="C7" s="12">
        <v>64</v>
      </c>
      <c r="D7" s="12">
        <v>2</v>
      </c>
      <c r="E7" s="12">
        <v>2</v>
      </c>
      <c r="F7" s="12">
        <v>0.13</v>
      </c>
      <c r="G7" s="12">
        <v>27.81</v>
      </c>
      <c r="H7" s="12">
        <v>43.44</v>
      </c>
      <c r="I7" s="12">
        <v>7.77</v>
      </c>
      <c r="J7" s="12">
        <v>43.72</v>
      </c>
      <c r="K7" s="12">
        <v>7.72</v>
      </c>
      <c r="L7" s="12">
        <v>43.58</v>
      </c>
      <c r="M7" s="12">
        <v>7.74</v>
      </c>
      <c r="N7" s="12">
        <v>13.5</v>
      </c>
      <c r="O7" s="12" t="s">
        <v>28</v>
      </c>
      <c r="P7" s="12" t="s">
        <v>29</v>
      </c>
      <c r="Q7" s="12">
        <v>2.2705040946845072</v>
      </c>
      <c r="R7" s="12">
        <v>-3.6</v>
      </c>
      <c r="S7" s="12">
        <v>8.06</v>
      </c>
      <c r="T7" s="12">
        <v>-3.5</v>
      </c>
      <c r="U7" s="12">
        <v>0</v>
      </c>
      <c r="V7" s="12">
        <v>0</v>
      </c>
      <c r="W7" s="12">
        <v>-3.5</v>
      </c>
      <c r="X7" s="12">
        <v>0.9</v>
      </c>
      <c r="Y7" s="12"/>
      <c r="Z7" s="12">
        <v>0.7</v>
      </c>
      <c r="AA7" s="12">
        <v>1.4285714285714286</v>
      </c>
      <c r="AB7" s="12">
        <v>8.5</v>
      </c>
      <c r="AC7" s="12">
        <v>13.382356164207573</v>
      </c>
      <c r="AD7" s="12">
        <v>7.8574583317528859</v>
      </c>
      <c r="AE7" s="12">
        <v>-3.8674284827182812</v>
      </c>
      <c r="AF7" s="12">
        <v>-0.36742848271828121</v>
      </c>
      <c r="AG7" s="12"/>
      <c r="AH7" s="15">
        <v>0.51852533866077799</v>
      </c>
      <c r="AI7" s="12"/>
    </row>
    <row r="8" spans="1:35" x14ac:dyDescent="0.25">
      <c r="A8" s="12">
        <v>2</v>
      </c>
      <c r="B8" s="12"/>
      <c r="C8" s="12">
        <v>72</v>
      </c>
      <c r="D8" s="12">
        <v>2</v>
      </c>
      <c r="E8" s="12">
        <v>1</v>
      </c>
      <c r="F8" s="12">
        <v>0.7</v>
      </c>
      <c r="G8" s="12">
        <v>26.94</v>
      </c>
      <c r="H8" s="12">
        <v>41.62</v>
      </c>
      <c r="I8" s="12">
        <v>8.11</v>
      </c>
      <c r="J8" s="12">
        <v>44.23</v>
      </c>
      <c r="K8" s="12">
        <v>7.63</v>
      </c>
      <c r="L8" s="12">
        <v>42.92</v>
      </c>
      <c r="M8" s="12">
        <v>7.87</v>
      </c>
      <c r="N8" s="12">
        <v>15</v>
      </c>
      <c r="O8" s="12" t="s">
        <v>28</v>
      </c>
      <c r="P8" s="12" t="s">
        <v>29</v>
      </c>
      <c r="Q8" s="12">
        <v>2.2705040946845072</v>
      </c>
      <c r="R8" s="12">
        <v>-2.5</v>
      </c>
      <c r="S8" s="12">
        <v>11.99</v>
      </c>
      <c r="T8" s="12">
        <v>-1.25</v>
      </c>
      <c r="U8" s="12">
        <v>-2</v>
      </c>
      <c r="V8" s="12">
        <v>180</v>
      </c>
      <c r="W8" s="12">
        <v>-2.25</v>
      </c>
      <c r="X8" s="12">
        <v>1</v>
      </c>
      <c r="Y8" s="12"/>
      <c r="Z8" s="12">
        <v>0.69</v>
      </c>
      <c r="AA8" s="12">
        <v>1.4492753623188408</v>
      </c>
      <c r="AB8" s="12">
        <v>11.739130434782609</v>
      </c>
      <c r="AC8" s="12">
        <v>15.329794603875218</v>
      </c>
      <c r="AD8" s="12">
        <v>11.486620140757955</v>
      </c>
      <c r="AE8" s="12">
        <v>-2.6517903795509112</v>
      </c>
      <c r="AF8" s="12">
        <v>-0.40179037955091124</v>
      </c>
      <c r="AG8" s="12"/>
      <c r="AH8" s="15">
        <v>0.50441653539704201</v>
      </c>
      <c r="AI8" s="12"/>
    </row>
    <row r="9" spans="1:35" x14ac:dyDescent="0.25">
      <c r="A9" s="12">
        <v>3</v>
      </c>
      <c r="B9" s="12"/>
      <c r="C9" s="12">
        <v>68</v>
      </c>
      <c r="D9" s="12">
        <v>1</v>
      </c>
      <c r="E9" s="12">
        <v>2</v>
      </c>
      <c r="F9" s="12">
        <v>0.45</v>
      </c>
      <c r="G9" s="12">
        <v>30.08</v>
      </c>
      <c r="H9" s="12">
        <v>42.56</v>
      </c>
      <c r="I9" s="12">
        <v>7.93</v>
      </c>
      <c r="J9" s="12">
        <v>44.88</v>
      </c>
      <c r="K9" s="12">
        <v>7.52</v>
      </c>
      <c r="L9" s="12">
        <v>43.72</v>
      </c>
      <c r="M9" s="12">
        <v>7.72</v>
      </c>
      <c r="N9" s="12">
        <v>7</v>
      </c>
      <c r="O9" s="12" t="s">
        <v>28</v>
      </c>
      <c r="P9" s="12" t="s">
        <v>29</v>
      </c>
      <c r="Q9" s="12">
        <v>2.2705040946845072</v>
      </c>
      <c r="R9" s="12">
        <v>-3.08</v>
      </c>
      <c r="S9" s="12">
        <v>2.1</v>
      </c>
      <c r="T9" s="12">
        <v>-2</v>
      </c>
      <c r="U9" s="12">
        <v>-1.75</v>
      </c>
      <c r="V9" s="12">
        <v>80</v>
      </c>
      <c r="W9" s="12">
        <v>-2.875</v>
      </c>
      <c r="X9" s="12">
        <v>0.6</v>
      </c>
      <c r="Y9" s="12"/>
      <c r="Z9" s="12">
        <v>0.66</v>
      </c>
      <c r="AA9" s="12">
        <v>1.5151515151515151</v>
      </c>
      <c r="AB9" s="12">
        <v>2.6439393939393936</v>
      </c>
      <c r="AC9" s="12">
        <v>6.3446419472304143</v>
      </c>
      <c r="AD9" s="12">
        <v>1.5564172832352772</v>
      </c>
      <c r="AE9" s="12">
        <v>-3.160228278236791</v>
      </c>
      <c r="AF9" s="12">
        <v>-0.28522827823679098</v>
      </c>
      <c r="AG9" s="12"/>
      <c r="AH9" s="15">
        <v>0.41028520403005198</v>
      </c>
      <c r="AI9" s="12"/>
    </row>
    <row r="10" spans="1:35" x14ac:dyDescent="0.25">
      <c r="A10" s="12">
        <v>4</v>
      </c>
      <c r="B10" s="12"/>
      <c r="C10" s="12">
        <v>57</v>
      </c>
      <c r="D10" s="12">
        <v>1</v>
      </c>
      <c r="E10" s="12">
        <v>2</v>
      </c>
      <c r="F10" s="12">
        <v>0.7</v>
      </c>
      <c r="G10" s="12">
        <v>26.34</v>
      </c>
      <c r="H10" s="12">
        <v>42.24</v>
      </c>
      <c r="I10" s="12">
        <v>7.99</v>
      </c>
      <c r="J10" s="12">
        <v>42.72</v>
      </c>
      <c r="K10" s="12">
        <v>7.9</v>
      </c>
      <c r="L10" s="12">
        <v>42.48</v>
      </c>
      <c r="M10" s="12">
        <v>7.95</v>
      </c>
      <c r="N10" s="12">
        <v>17</v>
      </c>
      <c r="O10" s="12" t="s">
        <v>28</v>
      </c>
      <c r="P10" s="12" t="s">
        <v>29</v>
      </c>
      <c r="Q10" s="12">
        <v>2.2705040946845072</v>
      </c>
      <c r="R10" s="12">
        <v>-2.4500000000000002</v>
      </c>
      <c r="S10" s="12">
        <v>13.48</v>
      </c>
      <c r="T10" s="12">
        <v>-2</v>
      </c>
      <c r="U10" s="12">
        <v>0</v>
      </c>
      <c r="V10" s="12">
        <v>0</v>
      </c>
      <c r="W10" s="12">
        <v>-2</v>
      </c>
      <c r="X10" s="12">
        <v>1</v>
      </c>
      <c r="Y10" s="12"/>
      <c r="Z10" s="12">
        <v>0.72</v>
      </c>
      <c r="AA10" s="12">
        <v>1.3888888888888888</v>
      </c>
      <c r="AB10" s="12">
        <v>14.222222222222221</v>
      </c>
      <c r="AC10" s="12">
        <v>17.784693166201599</v>
      </c>
      <c r="AD10" s="12">
        <v>14.057033393892079</v>
      </c>
      <c r="AE10" s="12">
        <v>-2.6839150360628548</v>
      </c>
      <c r="AF10" s="12">
        <v>-0.68391503606285475</v>
      </c>
      <c r="AG10" s="12"/>
      <c r="AH10" s="15">
        <v>0.78614225894465095</v>
      </c>
      <c r="AI10" s="12"/>
    </row>
    <row r="11" spans="1:35" x14ac:dyDescent="0.25">
      <c r="A11" s="12">
        <v>5</v>
      </c>
      <c r="B11" s="12"/>
      <c r="C11" s="12">
        <v>76</v>
      </c>
      <c r="D11" s="12">
        <v>1</v>
      </c>
      <c r="E11" s="12">
        <v>1</v>
      </c>
      <c r="F11" s="12">
        <v>0.33</v>
      </c>
      <c r="G11" s="12">
        <v>27.72</v>
      </c>
      <c r="H11" s="12">
        <v>45.18</v>
      </c>
      <c r="I11" s="12">
        <v>7.47</v>
      </c>
      <c r="J11" s="12">
        <v>45.49</v>
      </c>
      <c r="K11" s="12">
        <v>7.42</v>
      </c>
      <c r="L11" s="12">
        <v>45.34</v>
      </c>
      <c r="M11" s="12">
        <v>7.45</v>
      </c>
      <c r="N11" s="12">
        <v>10.5</v>
      </c>
      <c r="O11" s="12" t="s">
        <v>28</v>
      </c>
      <c r="P11" s="12" t="s">
        <v>29</v>
      </c>
      <c r="Q11" s="12">
        <v>2.2705040946845072</v>
      </c>
      <c r="R11" s="12">
        <v>-2.8</v>
      </c>
      <c r="S11" s="12">
        <v>5.89</v>
      </c>
      <c r="T11" s="12">
        <v>-3</v>
      </c>
      <c r="U11" s="12">
        <v>-0.5</v>
      </c>
      <c r="V11" s="12">
        <v>90</v>
      </c>
      <c r="W11" s="12">
        <v>-3.25</v>
      </c>
      <c r="X11" s="12">
        <v>0.66</v>
      </c>
      <c r="Y11" s="12"/>
      <c r="Z11" s="12">
        <v>0.64</v>
      </c>
      <c r="AA11" s="12">
        <v>1.5625</v>
      </c>
      <c r="AB11" s="12">
        <v>5.421875</v>
      </c>
      <c r="AC11" s="12">
        <v>10.01482770919789</v>
      </c>
      <c r="AD11" s="12">
        <v>5.4220479389867959</v>
      </c>
      <c r="AE11" s="12">
        <v>-2.9393790529351005</v>
      </c>
      <c r="AF11" s="12">
        <v>0.31062094706489951</v>
      </c>
      <c r="AG11" s="12"/>
      <c r="AH11" s="15">
        <v>0.18614142218859353</v>
      </c>
      <c r="AI11" s="12"/>
    </row>
    <row r="12" spans="1:35" x14ac:dyDescent="0.25">
      <c r="A12" s="12">
        <v>6</v>
      </c>
      <c r="B12" s="12"/>
      <c r="C12" s="12">
        <v>72</v>
      </c>
      <c r="D12" s="12">
        <v>1</v>
      </c>
      <c r="E12" s="12">
        <v>1</v>
      </c>
      <c r="F12" s="12">
        <v>0.13</v>
      </c>
      <c r="G12" s="12">
        <v>26.93</v>
      </c>
      <c r="H12" s="12">
        <v>44.7</v>
      </c>
      <c r="I12" s="12">
        <v>7.55</v>
      </c>
      <c r="J12" s="12">
        <v>45.49</v>
      </c>
      <c r="K12" s="12">
        <v>7.42</v>
      </c>
      <c r="L12" s="12">
        <v>45.09</v>
      </c>
      <c r="M12" s="12">
        <v>7.48</v>
      </c>
      <c r="N12" s="12">
        <v>13</v>
      </c>
      <c r="O12" s="12" t="s">
        <v>28</v>
      </c>
      <c r="P12" s="12" t="s">
        <v>29</v>
      </c>
      <c r="Q12" s="12">
        <v>2.2705040946845072</v>
      </c>
      <c r="R12" s="12">
        <v>-2.81</v>
      </c>
      <c r="S12" s="12">
        <v>8.52</v>
      </c>
      <c r="T12" s="12">
        <v>-2</v>
      </c>
      <c r="U12" s="12">
        <v>-1.25</v>
      </c>
      <c r="V12" s="12">
        <v>60</v>
      </c>
      <c r="W12" s="12">
        <v>-2.625</v>
      </c>
      <c r="X12" s="12">
        <v>0.6</v>
      </c>
      <c r="Y12" s="12"/>
      <c r="Z12" s="12">
        <v>0.67</v>
      </c>
      <c r="AA12" s="12">
        <v>1.4925373134328357</v>
      </c>
      <c r="AB12" s="12">
        <v>9.0820895522388057</v>
      </c>
      <c r="AC12" s="12">
        <v>12.915628633704442</v>
      </c>
      <c r="AD12" s="12">
        <v>8.3443772536652414</v>
      </c>
      <c r="AE12" s="12">
        <v>-3.0627384246262643</v>
      </c>
      <c r="AF12" s="12">
        <v>-0.43773842462626433</v>
      </c>
      <c r="AG12" s="12"/>
      <c r="AH12" s="15">
        <v>0.56612648769363005</v>
      </c>
      <c r="AI12" s="12"/>
    </row>
    <row r="13" spans="1:35" x14ac:dyDescent="0.25">
      <c r="A13" s="12">
        <v>7</v>
      </c>
      <c r="B13" s="12"/>
      <c r="C13" s="12">
        <v>59</v>
      </c>
      <c r="D13" s="12">
        <v>2</v>
      </c>
      <c r="E13" s="12">
        <v>2</v>
      </c>
      <c r="F13" s="12">
        <v>0.8</v>
      </c>
      <c r="G13" s="12">
        <v>25.22</v>
      </c>
      <c r="H13" s="12">
        <v>44.76</v>
      </c>
      <c r="I13" s="12">
        <v>7.54</v>
      </c>
      <c r="J13" s="12">
        <v>44.94</v>
      </c>
      <c r="K13" s="12">
        <v>7.51</v>
      </c>
      <c r="L13" s="12">
        <v>44.85</v>
      </c>
      <c r="M13" s="12">
        <v>7.53</v>
      </c>
      <c r="N13" s="12">
        <v>15</v>
      </c>
      <c r="O13" s="12" t="s">
        <v>28</v>
      </c>
      <c r="P13" s="12" t="s">
        <v>29</v>
      </c>
      <c r="Q13" s="12">
        <v>2.2705040946845072</v>
      </c>
      <c r="R13" s="12">
        <v>-0.62</v>
      </c>
      <c r="S13" s="12">
        <v>14.03</v>
      </c>
      <c r="T13" s="12">
        <v>-0.5</v>
      </c>
      <c r="U13" s="12">
        <v>0</v>
      </c>
      <c r="V13" s="12">
        <v>0</v>
      </c>
      <c r="W13" s="12">
        <v>-0.5</v>
      </c>
      <c r="X13" s="12">
        <v>1</v>
      </c>
      <c r="Y13" s="12"/>
      <c r="Z13" s="12">
        <v>0.65</v>
      </c>
      <c r="AA13" s="12">
        <v>1.5384615384615383</v>
      </c>
      <c r="AB13" s="12">
        <v>14.23076923076923</v>
      </c>
      <c r="AC13" s="12">
        <v>15.842725264621384</v>
      </c>
      <c r="AD13" s="12">
        <v>14.805880369247921</v>
      </c>
      <c r="AE13" s="12">
        <v>-0.67394918199275089</v>
      </c>
      <c r="AF13" s="12">
        <v>-0.17394918199275089</v>
      </c>
      <c r="AG13" s="12"/>
      <c r="AH13" s="15">
        <v>0.20276827625788199</v>
      </c>
      <c r="AI13" s="12"/>
    </row>
    <row r="14" spans="1:35" x14ac:dyDescent="0.25">
      <c r="A14" s="12">
        <v>8</v>
      </c>
      <c r="B14" s="12"/>
      <c r="C14" s="12">
        <v>71</v>
      </c>
      <c r="D14" s="12">
        <v>1</v>
      </c>
      <c r="E14" s="12">
        <v>2</v>
      </c>
      <c r="F14" s="12">
        <v>0.05</v>
      </c>
      <c r="G14" s="12">
        <v>27.3</v>
      </c>
      <c r="H14" s="12">
        <v>43.05</v>
      </c>
      <c r="I14" s="12">
        <v>7.84</v>
      </c>
      <c r="J14" s="12">
        <v>43.6</v>
      </c>
      <c r="K14" s="12">
        <v>7.74</v>
      </c>
      <c r="L14" s="12">
        <v>43.33</v>
      </c>
      <c r="M14" s="12">
        <v>7.79</v>
      </c>
      <c r="N14" s="12">
        <v>13.5</v>
      </c>
      <c r="O14" s="12" t="s">
        <v>28</v>
      </c>
      <c r="P14" s="12" t="s">
        <v>29</v>
      </c>
      <c r="Q14" s="12">
        <v>2.2705040946845072</v>
      </c>
      <c r="R14" s="12">
        <v>-2.48</v>
      </c>
      <c r="S14" s="12">
        <v>9.77</v>
      </c>
      <c r="T14" s="12">
        <v>-2.5</v>
      </c>
      <c r="U14" s="12">
        <v>0</v>
      </c>
      <c r="V14" s="12">
        <v>0</v>
      </c>
      <c r="W14" s="12">
        <v>-2.5</v>
      </c>
      <c r="X14" s="12">
        <v>0.95</v>
      </c>
      <c r="Y14" s="12"/>
      <c r="Z14" s="12">
        <v>0.69</v>
      </c>
      <c r="AA14" s="12">
        <v>1.4492753623188408</v>
      </c>
      <c r="AB14" s="12">
        <v>9.8768115942028984</v>
      </c>
      <c r="AC14" s="12">
        <v>13.625063294178782</v>
      </c>
      <c r="AD14" s="12">
        <v>9.7698775427699935</v>
      </c>
      <c r="AE14" s="12">
        <v>-2.6600781684720634</v>
      </c>
      <c r="AF14" s="12">
        <v>-0.16007816847206335</v>
      </c>
      <c r="AG14" s="12"/>
      <c r="AH14" s="15">
        <v>0.26467717388948903</v>
      </c>
      <c r="AI14" s="12"/>
    </row>
    <row r="15" spans="1:35" x14ac:dyDescent="0.25">
      <c r="A15" s="12">
        <v>9</v>
      </c>
      <c r="B15" s="12"/>
      <c r="C15" s="12">
        <v>76</v>
      </c>
      <c r="D15" s="12">
        <v>2</v>
      </c>
      <c r="E15" s="12">
        <v>2</v>
      </c>
      <c r="F15" s="12">
        <v>0.8</v>
      </c>
      <c r="G15" s="12">
        <v>27.29</v>
      </c>
      <c r="H15" s="12">
        <v>44.18</v>
      </c>
      <c r="I15" s="12">
        <v>7.64</v>
      </c>
      <c r="J15" s="12">
        <v>44.53</v>
      </c>
      <c r="K15" s="12">
        <v>7.58</v>
      </c>
      <c r="L15" s="12">
        <v>44.36</v>
      </c>
      <c r="M15" s="12">
        <v>7.61</v>
      </c>
      <c r="N15" s="12">
        <v>9.5</v>
      </c>
      <c r="O15" s="12" t="s">
        <v>28</v>
      </c>
      <c r="P15" s="12" t="s">
        <v>29</v>
      </c>
      <c r="Q15" s="12">
        <v>2.2705040946845072</v>
      </c>
      <c r="R15" s="12">
        <v>0.64</v>
      </c>
      <c r="S15" s="12">
        <v>8.4700000000000006</v>
      </c>
      <c r="T15" s="12">
        <v>-0.5</v>
      </c>
      <c r="U15" s="12">
        <v>0</v>
      </c>
      <c r="V15" s="12">
        <v>0</v>
      </c>
      <c r="W15" s="12">
        <v>-0.5</v>
      </c>
      <c r="X15" s="12">
        <v>0.95</v>
      </c>
      <c r="Y15" s="12"/>
      <c r="Z15" s="12">
        <v>0.62</v>
      </c>
      <c r="AA15" s="12">
        <v>1.6129032258064517</v>
      </c>
      <c r="AB15" s="12">
        <v>8.693548387096774</v>
      </c>
      <c r="AC15" s="12">
        <v>7.1972876753112089</v>
      </c>
      <c r="AD15" s="12">
        <v>8.2819292827520776</v>
      </c>
      <c r="AE15" s="12">
        <v>0.67247779661333851</v>
      </c>
      <c r="AF15" s="12">
        <v>1.1724777966133386</v>
      </c>
      <c r="AG15" s="12"/>
      <c r="AH15" s="15">
        <v>1.2013058311254816</v>
      </c>
      <c r="AI15" s="12"/>
    </row>
    <row r="16" spans="1:35" x14ac:dyDescent="0.25">
      <c r="A16" s="12">
        <v>10</v>
      </c>
      <c r="B16" s="12"/>
      <c r="C16" s="12">
        <v>64</v>
      </c>
      <c r="D16" s="12">
        <v>2</v>
      </c>
      <c r="E16" s="12">
        <v>2</v>
      </c>
      <c r="F16" s="12">
        <v>0.1</v>
      </c>
      <c r="G16" s="12">
        <v>25.57</v>
      </c>
      <c r="H16" s="12">
        <v>46.81</v>
      </c>
      <c r="I16" s="12">
        <v>7.21</v>
      </c>
      <c r="J16" s="12">
        <v>47.6</v>
      </c>
      <c r="K16" s="12">
        <v>7.09</v>
      </c>
      <c r="L16" s="12">
        <v>47.2</v>
      </c>
      <c r="M16" s="12">
        <v>7.15</v>
      </c>
      <c r="N16" s="12">
        <v>11</v>
      </c>
      <c r="O16" s="12" t="s">
        <v>28</v>
      </c>
      <c r="P16" s="12" t="s">
        <v>29</v>
      </c>
      <c r="Q16" s="12">
        <v>2.2705040946845072</v>
      </c>
      <c r="R16" s="12">
        <v>-0.5</v>
      </c>
      <c r="S16" s="12">
        <v>10.11</v>
      </c>
      <c r="T16" s="12">
        <v>-0.25</v>
      </c>
      <c r="U16" s="12">
        <v>-0.5</v>
      </c>
      <c r="V16" s="12">
        <v>5</v>
      </c>
      <c r="W16" s="12">
        <v>-0.5</v>
      </c>
      <c r="X16" s="12">
        <v>1</v>
      </c>
      <c r="Y16" s="12"/>
      <c r="Z16" s="12">
        <v>0.56999999999999995</v>
      </c>
      <c r="AA16" s="12">
        <v>1.7543859649122808</v>
      </c>
      <c r="AB16" s="12">
        <v>10.12280701754386</v>
      </c>
      <c r="AC16" s="12">
        <v>11.027972583528838</v>
      </c>
      <c r="AD16" s="12">
        <v>10.109132368193574</v>
      </c>
      <c r="AE16" s="12">
        <v>-0.52373892274110023</v>
      </c>
      <c r="AF16" s="12">
        <v>-2.3738922741100232E-2</v>
      </c>
      <c r="AG16" s="12"/>
      <c r="AH16" s="15">
        <v>4.8550699952712599E-2</v>
      </c>
      <c r="AI16" s="12"/>
    </row>
    <row r="17" spans="1:35" x14ac:dyDescent="0.25">
      <c r="A17" s="12">
        <v>11</v>
      </c>
      <c r="B17" s="12"/>
      <c r="C17" s="12">
        <v>69</v>
      </c>
      <c r="D17" s="12">
        <v>2</v>
      </c>
      <c r="E17" s="12">
        <v>2</v>
      </c>
      <c r="F17" s="12">
        <v>0.1</v>
      </c>
      <c r="G17" s="12">
        <v>26.45</v>
      </c>
      <c r="H17" s="12">
        <v>43.05</v>
      </c>
      <c r="I17" s="12">
        <v>7.84</v>
      </c>
      <c r="J17" s="12">
        <v>45.06</v>
      </c>
      <c r="K17" s="12">
        <v>7.49</v>
      </c>
      <c r="L17" s="12">
        <v>44.06</v>
      </c>
      <c r="M17" s="12">
        <v>7.67</v>
      </c>
      <c r="N17" s="12">
        <v>15</v>
      </c>
      <c r="O17" s="12" t="s">
        <v>28</v>
      </c>
      <c r="P17" s="12" t="s">
        <v>29</v>
      </c>
      <c r="Q17" s="12">
        <v>2.2705040946845072</v>
      </c>
      <c r="R17" s="12">
        <v>-2.4500000000000002</v>
      </c>
      <c r="S17" s="12">
        <v>11.28</v>
      </c>
      <c r="T17" s="12">
        <v>-1.5</v>
      </c>
      <c r="U17" s="12">
        <v>-1</v>
      </c>
      <c r="V17" s="12">
        <v>15</v>
      </c>
      <c r="W17" s="12">
        <v>-2</v>
      </c>
      <c r="X17" s="12">
        <v>1</v>
      </c>
      <c r="Y17" s="12"/>
      <c r="Z17" s="12">
        <v>0.68</v>
      </c>
      <c r="AA17" s="12">
        <v>1.4705882352941175</v>
      </c>
      <c r="AB17" s="12">
        <v>12.058823529411764</v>
      </c>
      <c r="AC17" s="12">
        <v>15.370022808614653</v>
      </c>
      <c r="AD17" s="12">
        <v>11.481532849872217</v>
      </c>
      <c r="AE17" s="12">
        <v>-2.6441731719448569</v>
      </c>
      <c r="AF17" s="12">
        <v>-0.6441731719448569</v>
      </c>
      <c r="AG17" s="12"/>
      <c r="AH17" s="15">
        <v>0.75115853736404903</v>
      </c>
      <c r="AI17" s="12"/>
    </row>
    <row r="18" spans="1:35" x14ac:dyDescent="0.25">
      <c r="A18" s="12">
        <v>12</v>
      </c>
      <c r="B18" s="12"/>
      <c r="C18" s="12">
        <v>49</v>
      </c>
      <c r="D18" s="12">
        <v>1</v>
      </c>
      <c r="E18" s="12">
        <v>2</v>
      </c>
      <c r="F18" s="12">
        <v>0.05</v>
      </c>
      <c r="G18" s="12">
        <v>27.51</v>
      </c>
      <c r="H18" s="12">
        <v>40.659999999999997</v>
      </c>
      <c r="I18" s="12">
        <v>8.3000000000000007</v>
      </c>
      <c r="J18" s="12">
        <v>41.51</v>
      </c>
      <c r="K18" s="12">
        <v>8.1300000000000008</v>
      </c>
      <c r="L18" s="12">
        <v>41.08</v>
      </c>
      <c r="M18" s="12">
        <v>8.2100000000000009</v>
      </c>
      <c r="N18" s="12">
        <v>13</v>
      </c>
      <c r="O18" s="12" t="s">
        <v>28</v>
      </c>
      <c r="P18" s="12" t="s">
        <v>29</v>
      </c>
      <c r="Q18" s="12">
        <v>2.2705040946845072</v>
      </c>
      <c r="R18" s="12">
        <v>0.68</v>
      </c>
      <c r="S18" s="12">
        <v>12.01</v>
      </c>
      <c r="T18" s="12">
        <v>0</v>
      </c>
      <c r="U18" s="12">
        <v>-1.25</v>
      </c>
      <c r="V18" s="12">
        <v>171</v>
      </c>
      <c r="W18" s="12">
        <v>-0.625</v>
      </c>
      <c r="X18" s="12">
        <v>1.25</v>
      </c>
      <c r="Y18" s="12"/>
      <c r="Z18" s="12">
        <v>0.71</v>
      </c>
      <c r="AA18" s="12">
        <v>1.4084507042253522</v>
      </c>
      <c r="AB18" s="12">
        <v>12.119718309859154</v>
      </c>
      <c r="AC18" s="12">
        <v>11.236077681592633</v>
      </c>
      <c r="AD18" s="12">
        <v>12.293692612335414</v>
      </c>
      <c r="AE18" s="12">
        <v>0.75090660082737481</v>
      </c>
      <c r="AF18" s="12">
        <v>1.3759066008273748</v>
      </c>
      <c r="AG18" s="12"/>
      <c r="AH18" s="15">
        <v>1.4043859604256299</v>
      </c>
      <c r="AI18" s="12"/>
    </row>
    <row r="19" spans="1:35" x14ac:dyDescent="0.25">
      <c r="A19" s="12">
        <v>13</v>
      </c>
      <c r="B19" s="12"/>
      <c r="C19" s="12">
        <v>72</v>
      </c>
      <c r="D19" s="12">
        <v>2</v>
      </c>
      <c r="E19" s="12">
        <v>1</v>
      </c>
      <c r="F19" s="12">
        <v>0.3</v>
      </c>
      <c r="G19" s="12">
        <v>28.55</v>
      </c>
      <c r="H19" s="12">
        <v>43.32</v>
      </c>
      <c r="I19" s="12">
        <v>7.79</v>
      </c>
      <c r="J19" s="12">
        <v>44.29</v>
      </c>
      <c r="K19" s="12">
        <v>7.62</v>
      </c>
      <c r="L19" s="12">
        <v>43.81</v>
      </c>
      <c r="M19" s="12">
        <v>7.71</v>
      </c>
      <c r="N19" s="12">
        <v>7</v>
      </c>
      <c r="O19" s="12" t="s">
        <v>28</v>
      </c>
      <c r="P19" s="12" t="s">
        <v>29</v>
      </c>
      <c r="Q19" s="12">
        <v>2.2705040946845072</v>
      </c>
      <c r="R19" s="12">
        <v>-0.75</v>
      </c>
      <c r="S19" s="12">
        <v>5.79</v>
      </c>
      <c r="T19" s="12">
        <v>0</v>
      </c>
      <c r="U19" s="12">
        <v>-1.5</v>
      </c>
      <c r="V19" s="12">
        <v>93</v>
      </c>
      <c r="W19" s="12">
        <v>-0.75</v>
      </c>
      <c r="X19" s="12">
        <v>0.9</v>
      </c>
      <c r="Y19" s="12"/>
      <c r="Z19" s="12">
        <v>0.62</v>
      </c>
      <c r="AA19" s="12">
        <v>1.6129032258064517</v>
      </c>
      <c r="AB19" s="12">
        <v>5.790322580645161</v>
      </c>
      <c r="AC19" s="12">
        <v>6.6046044444482295</v>
      </c>
      <c r="AD19" s="12">
        <v>5.385888419486367</v>
      </c>
      <c r="AE19" s="12">
        <v>-0.75560393547635474</v>
      </c>
      <c r="AF19" s="12">
        <v>-5.6039354763547378E-3</v>
      </c>
      <c r="AG19" s="12"/>
      <c r="AH19" s="15">
        <v>3.6650476079949597E-2</v>
      </c>
      <c r="AI19" s="12"/>
    </row>
    <row r="20" spans="1:35" x14ac:dyDescent="0.25">
      <c r="A20" s="12">
        <v>14</v>
      </c>
      <c r="B20" s="12"/>
      <c r="C20" s="12">
        <v>85</v>
      </c>
      <c r="D20" s="12">
        <v>2</v>
      </c>
      <c r="E20" s="12">
        <v>2</v>
      </c>
      <c r="F20" s="12">
        <v>0.1</v>
      </c>
      <c r="G20" s="12">
        <v>26.09</v>
      </c>
      <c r="H20" s="12">
        <v>43.66</v>
      </c>
      <c r="I20" s="12">
        <v>7.73</v>
      </c>
      <c r="J20" s="12">
        <v>46.75</v>
      </c>
      <c r="K20" s="12">
        <v>7.22</v>
      </c>
      <c r="L20" s="12">
        <v>45.2</v>
      </c>
      <c r="M20" s="12">
        <v>7.47</v>
      </c>
      <c r="N20" s="12">
        <v>15.5</v>
      </c>
      <c r="O20" s="12" t="s">
        <v>28</v>
      </c>
      <c r="P20" s="12" t="s">
        <v>29</v>
      </c>
      <c r="Q20" s="12">
        <v>2.2705040946845072</v>
      </c>
      <c r="R20" s="12">
        <v>-2.91</v>
      </c>
      <c r="S20" s="12">
        <v>10.97</v>
      </c>
      <c r="T20" s="12">
        <v>-3.5</v>
      </c>
      <c r="U20" s="12">
        <v>-2</v>
      </c>
      <c r="V20" s="12">
        <v>170</v>
      </c>
      <c r="W20" s="12">
        <v>-4.5</v>
      </c>
      <c r="X20" s="12">
        <v>0.5</v>
      </c>
      <c r="Y20" s="12"/>
      <c r="Z20" s="12">
        <v>0.7</v>
      </c>
      <c r="AA20" s="12">
        <v>1.4285714285714286</v>
      </c>
      <c r="AB20" s="12">
        <v>9.0714285714285712</v>
      </c>
      <c r="AC20" s="12">
        <v>15.839838800863399</v>
      </c>
      <c r="AD20" s="12">
        <v>11.097723557132342</v>
      </c>
      <c r="AE20" s="12">
        <v>-3.3194806706117395</v>
      </c>
      <c r="AF20" s="12">
        <v>1.1805193293882605</v>
      </c>
      <c r="AG20" s="12"/>
      <c r="AH20" s="15">
        <v>1.0409515591564653</v>
      </c>
      <c r="AI20" s="12"/>
    </row>
    <row r="21" spans="1:35" x14ac:dyDescent="0.25">
      <c r="A21" s="12">
        <v>15</v>
      </c>
      <c r="B21" s="12"/>
      <c r="C21" s="12">
        <v>70</v>
      </c>
      <c r="D21" s="12">
        <v>1</v>
      </c>
      <c r="E21" s="12">
        <v>2</v>
      </c>
      <c r="F21" s="12">
        <v>0.2</v>
      </c>
      <c r="G21" s="12">
        <v>25.49</v>
      </c>
      <c r="H21" s="12">
        <v>43.77</v>
      </c>
      <c r="I21" s="12">
        <v>7.71</v>
      </c>
      <c r="J21" s="12">
        <v>44.82</v>
      </c>
      <c r="K21" s="12">
        <v>7.53</v>
      </c>
      <c r="L21" s="12">
        <v>44.3</v>
      </c>
      <c r="M21" s="12">
        <v>7.62</v>
      </c>
      <c r="N21" s="12">
        <v>15</v>
      </c>
      <c r="O21" s="12" t="s">
        <v>28</v>
      </c>
      <c r="P21" s="12" t="s">
        <v>29</v>
      </c>
      <c r="Q21" s="12">
        <v>2.2705040946845072</v>
      </c>
      <c r="R21" s="12">
        <v>-0.75</v>
      </c>
      <c r="S21" s="12">
        <v>13.84</v>
      </c>
      <c r="T21" s="12">
        <v>0</v>
      </c>
      <c r="U21" s="12">
        <v>-1.25</v>
      </c>
      <c r="V21" s="12">
        <v>125</v>
      </c>
      <c r="W21" s="12">
        <v>-0.625</v>
      </c>
      <c r="X21" s="12">
        <v>0.66</v>
      </c>
      <c r="Y21" s="12"/>
      <c r="Z21" s="12">
        <v>0.68</v>
      </c>
      <c r="AA21" s="12">
        <v>1.4705882352941175</v>
      </c>
      <c r="AB21" s="12">
        <v>14.080882352941176</v>
      </c>
      <c r="AC21" s="12">
        <v>15.83442121407934</v>
      </c>
      <c r="AD21" s="12">
        <v>14.598179585991167</v>
      </c>
      <c r="AE21" s="12">
        <v>-0.84064430709995785</v>
      </c>
      <c r="AF21" s="12">
        <v>-0.21564430709995785</v>
      </c>
      <c r="AG21" s="12"/>
      <c r="AH21" s="15">
        <v>0.25084492439538397</v>
      </c>
      <c r="AI21" s="12"/>
    </row>
    <row r="22" spans="1:35" x14ac:dyDescent="0.25">
      <c r="A22" s="12">
        <v>16</v>
      </c>
      <c r="B22" s="12"/>
      <c r="C22" s="12">
        <v>43</v>
      </c>
      <c r="D22" s="12">
        <v>1</v>
      </c>
      <c r="E22" s="12">
        <v>1</v>
      </c>
      <c r="F22" s="12">
        <v>0.12</v>
      </c>
      <c r="G22" s="12">
        <v>28.72</v>
      </c>
      <c r="H22" s="12">
        <v>40.71</v>
      </c>
      <c r="I22" s="12">
        <v>8.2899999999999991</v>
      </c>
      <c r="J22" s="12">
        <v>42.19</v>
      </c>
      <c r="K22" s="12">
        <v>8</v>
      </c>
      <c r="L22" s="12">
        <v>41.45</v>
      </c>
      <c r="M22" s="12">
        <v>8.14</v>
      </c>
      <c r="N22" s="12">
        <v>15.5</v>
      </c>
      <c r="O22" s="12" t="s">
        <v>28</v>
      </c>
      <c r="P22" s="12" t="s">
        <v>29</v>
      </c>
      <c r="Q22" s="12">
        <v>2.2705040946845072</v>
      </c>
      <c r="R22" s="12">
        <v>-5</v>
      </c>
      <c r="S22" s="12">
        <v>8.57</v>
      </c>
      <c r="T22" s="12">
        <v>-4.25</v>
      </c>
      <c r="U22" s="12">
        <v>-1</v>
      </c>
      <c r="V22" s="12">
        <v>1</v>
      </c>
      <c r="W22" s="12">
        <v>-4.75</v>
      </c>
      <c r="X22" s="12">
        <v>1</v>
      </c>
      <c r="Y22" s="12"/>
      <c r="Z22" s="12">
        <v>0.69</v>
      </c>
      <c r="AA22" s="12">
        <v>1.4492753623188408</v>
      </c>
      <c r="AB22" s="12">
        <v>8.615942028985506</v>
      </c>
      <c r="AC22" s="12">
        <v>15.522391781320565</v>
      </c>
      <c r="AD22" s="12">
        <v>8.4130957243885138</v>
      </c>
      <c r="AE22" s="12">
        <v>-4.9054142792831144</v>
      </c>
      <c r="AF22" s="12">
        <v>-0.15541427928311435</v>
      </c>
      <c r="AG22" s="12"/>
      <c r="AH22" s="15">
        <v>0.32865201358764201</v>
      </c>
      <c r="AI22" s="12"/>
    </row>
    <row r="23" spans="1:35" x14ac:dyDescent="0.25">
      <c r="A23" s="12">
        <v>17</v>
      </c>
      <c r="B23" s="12"/>
      <c r="C23" s="12">
        <v>66</v>
      </c>
      <c r="D23" s="12">
        <v>1</v>
      </c>
      <c r="E23" s="12">
        <v>2</v>
      </c>
      <c r="F23" s="12">
        <v>0.33</v>
      </c>
      <c r="G23" s="12">
        <v>26.81</v>
      </c>
      <c r="H23" s="12">
        <v>43.83</v>
      </c>
      <c r="I23" s="12">
        <v>7.7</v>
      </c>
      <c r="J23" s="12">
        <v>44.12</v>
      </c>
      <c r="K23" s="12">
        <v>7.65</v>
      </c>
      <c r="L23" s="12">
        <v>43.97</v>
      </c>
      <c r="M23" s="12">
        <v>7.68</v>
      </c>
      <c r="N23" s="12">
        <v>14.5</v>
      </c>
      <c r="O23" s="12" t="s">
        <v>28</v>
      </c>
      <c r="P23" s="12" t="s">
        <v>29</v>
      </c>
      <c r="Q23" s="12">
        <v>2.2705040946845072</v>
      </c>
      <c r="R23" s="12">
        <v>-2.76</v>
      </c>
      <c r="S23" s="12">
        <v>10.32</v>
      </c>
      <c r="T23" s="12">
        <v>-3</v>
      </c>
      <c r="U23" s="12">
        <v>0</v>
      </c>
      <c r="V23" s="12">
        <v>0</v>
      </c>
      <c r="W23" s="12">
        <v>-3</v>
      </c>
      <c r="X23" s="12">
        <v>0.8</v>
      </c>
      <c r="Y23" s="12"/>
      <c r="Z23" s="12">
        <v>0.7</v>
      </c>
      <c r="AA23" s="12">
        <v>1.4285714285714286</v>
      </c>
      <c r="AB23" s="12">
        <v>10.214285714285715</v>
      </c>
      <c r="AC23" s="12">
        <v>14.75047593712001</v>
      </c>
      <c r="AD23" s="12">
        <v>10.405181399587033</v>
      </c>
      <c r="AE23" s="12">
        <v>-3.0417061762730842</v>
      </c>
      <c r="AF23" s="12">
        <v>-4.170617627308415E-2</v>
      </c>
      <c r="AG23" s="12"/>
      <c r="AH23" s="15">
        <v>0.16380104410849999</v>
      </c>
      <c r="AI23" s="12"/>
    </row>
    <row r="24" spans="1:35" x14ac:dyDescent="0.25">
      <c r="A24" s="12">
        <v>18</v>
      </c>
      <c r="B24" s="12"/>
      <c r="C24" s="12">
        <v>77</v>
      </c>
      <c r="D24" s="12">
        <v>2</v>
      </c>
      <c r="E24" s="12">
        <v>2</v>
      </c>
      <c r="F24" s="12">
        <v>0.1</v>
      </c>
      <c r="G24" s="12">
        <v>27.07</v>
      </c>
      <c r="H24" s="12">
        <v>42.13</v>
      </c>
      <c r="I24" s="12">
        <v>8.01</v>
      </c>
      <c r="J24" s="12">
        <v>44</v>
      </c>
      <c r="K24" s="12">
        <v>7.67</v>
      </c>
      <c r="L24" s="12">
        <v>43.06</v>
      </c>
      <c r="M24" s="12">
        <v>7.84</v>
      </c>
      <c r="N24" s="12">
        <v>12.5</v>
      </c>
      <c r="O24" s="12" t="s">
        <v>28</v>
      </c>
      <c r="P24" s="12" t="s">
        <v>29</v>
      </c>
      <c r="Q24" s="12">
        <v>2.2705040946845072</v>
      </c>
      <c r="R24" s="12">
        <v>-1.1499999999999999</v>
      </c>
      <c r="S24" s="12">
        <v>10.76</v>
      </c>
      <c r="T24" s="12">
        <v>-0.25</v>
      </c>
      <c r="U24" s="12">
        <v>-0.5</v>
      </c>
      <c r="V24" s="12">
        <v>13</v>
      </c>
      <c r="W24" s="12">
        <v>-0.5</v>
      </c>
      <c r="X24" s="12">
        <v>0.7</v>
      </c>
      <c r="Y24" s="12"/>
      <c r="Z24" s="12">
        <v>0.68</v>
      </c>
      <c r="AA24" s="12">
        <v>1.4705882352941175</v>
      </c>
      <c r="AB24" s="12">
        <v>11.764705882352942</v>
      </c>
      <c r="AC24" s="12">
        <v>12.693708715931008</v>
      </c>
      <c r="AD24" s="12">
        <v>10.876332351304828</v>
      </c>
      <c r="AE24" s="12">
        <v>-1.2358159279458021</v>
      </c>
      <c r="AF24" s="12">
        <v>-0.73581592794580208</v>
      </c>
      <c r="AG24" s="12"/>
      <c r="AH24" s="15">
        <v>0.78486692949689496</v>
      </c>
      <c r="AI24" s="12"/>
    </row>
    <row r="25" spans="1:35" x14ac:dyDescent="0.25">
      <c r="A25" s="12">
        <v>19</v>
      </c>
      <c r="B25" s="12"/>
      <c r="C25" s="12">
        <v>62</v>
      </c>
      <c r="D25" s="12">
        <v>1</v>
      </c>
      <c r="E25" s="12">
        <v>1</v>
      </c>
      <c r="F25" s="12">
        <v>0.9</v>
      </c>
      <c r="G25" s="12">
        <v>25.83</v>
      </c>
      <c r="H25" s="12">
        <v>45.24</v>
      </c>
      <c r="I25" s="12">
        <v>7.46</v>
      </c>
      <c r="J25" s="12">
        <v>46.11</v>
      </c>
      <c r="K25" s="12">
        <v>7.32</v>
      </c>
      <c r="L25" s="12">
        <v>45.67</v>
      </c>
      <c r="M25" s="12">
        <v>7.39</v>
      </c>
      <c r="N25" s="12">
        <v>14.5</v>
      </c>
      <c r="O25" s="12" t="s">
        <v>28</v>
      </c>
      <c r="P25" s="12" t="s">
        <v>29</v>
      </c>
      <c r="Q25" s="12">
        <v>2.2705040946845072</v>
      </c>
      <c r="R25" s="12">
        <v>-2.1</v>
      </c>
      <c r="S25" s="12">
        <v>11.13</v>
      </c>
      <c r="T25" s="12">
        <v>-1.5</v>
      </c>
      <c r="U25" s="12">
        <v>-1</v>
      </c>
      <c r="V25" s="12">
        <v>170</v>
      </c>
      <c r="W25" s="12">
        <v>-2</v>
      </c>
      <c r="X25" s="12">
        <v>1</v>
      </c>
      <c r="Y25" s="12"/>
      <c r="Z25" s="12">
        <v>0.63</v>
      </c>
      <c r="AA25" s="12">
        <v>1.5873015873015872</v>
      </c>
      <c r="AB25" s="12">
        <v>11.325396825396826</v>
      </c>
      <c r="AC25" s="12">
        <v>14.899679480334097</v>
      </c>
      <c r="AD25" s="12">
        <v>11.371968896560286</v>
      </c>
      <c r="AE25" s="12">
        <v>-2.2224576677775008</v>
      </c>
      <c r="AF25" s="12">
        <v>-0.22245766777750076</v>
      </c>
      <c r="AG25" s="12"/>
      <c r="AH25" s="15">
        <v>0.31880610712484297</v>
      </c>
      <c r="AI25" s="12"/>
    </row>
    <row r="26" spans="1:35" x14ac:dyDescent="0.25">
      <c r="A26" s="12">
        <v>20</v>
      </c>
      <c r="B26" s="12"/>
      <c r="C26" s="12">
        <v>84</v>
      </c>
      <c r="D26" s="12">
        <v>1</v>
      </c>
      <c r="E26" s="12">
        <v>2</v>
      </c>
      <c r="F26" s="12">
        <v>0.4</v>
      </c>
      <c r="G26" s="12">
        <v>26.84</v>
      </c>
      <c r="H26" s="12">
        <v>43.32</v>
      </c>
      <c r="I26" s="12">
        <v>7.79</v>
      </c>
      <c r="J26" s="12">
        <v>44.12</v>
      </c>
      <c r="K26" s="12">
        <v>7.65</v>
      </c>
      <c r="L26" s="12">
        <v>43.72</v>
      </c>
      <c r="M26" s="12">
        <v>7.72</v>
      </c>
      <c r="N26" s="12">
        <v>14.5</v>
      </c>
      <c r="O26" s="12" t="s">
        <v>28</v>
      </c>
      <c r="P26" s="12" t="s">
        <v>29</v>
      </c>
      <c r="Q26" s="12">
        <v>2.2705040946845072</v>
      </c>
      <c r="R26" s="12">
        <v>-2.62</v>
      </c>
      <c r="S26" s="12">
        <v>10.55</v>
      </c>
      <c r="T26" s="12">
        <v>-3</v>
      </c>
      <c r="U26" s="12">
        <v>-0.5</v>
      </c>
      <c r="V26" s="12">
        <v>88</v>
      </c>
      <c r="W26" s="12">
        <v>-3.25</v>
      </c>
      <c r="X26" s="12">
        <v>0.9</v>
      </c>
      <c r="Y26" s="12"/>
      <c r="Z26" s="12">
        <v>0.69</v>
      </c>
      <c r="AA26" s="12">
        <v>1.4492753623188408</v>
      </c>
      <c r="AB26" s="12">
        <v>9.7898550724637676</v>
      </c>
      <c r="AC26" s="12">
        <v>14.774813955978226</v>
      </c>
      <c r="AD26" s="12">
        <v>10.66860447865005</v>
      </c>
      <c r="AE26" s="12">
        <v>-2.8332845393564416</v>
      </c>
      <c r="AF26" s="12">
        <v>0.41671546064355836</v>
      </c>
      <c r="AG26" s="12"/>
      <c r="AH26" s="15">
        <v>0.30385365696526501</v>
      </c>
      <c r="AI26" s="12"/>
    </row>
    <row r="27" spans="1:35" x14ac:dyDescent="0.25">
      <c r="A27" s="12">
        <v>21</v>
      </c>
      <c r="B27" s="12"/>
      <c r="C27" s="12">
        <v>58</v>
      </c>
      <c r="D27" s="12">
        <v>1</v>
      </c>
      <c r="E27" s="12">
        <v>1</v>
      </c>
      <c r="F27" s="12">
        <v>0.4</v>
      </c>
      <c r="G27" s="12">
        <v>26.2</v>
      </c>
      <c r="H27" s="12">
        <v>43.16</v>
      </c>
      <c r="I27" s="12">
        <v>7.82</v>
      </c>
      <c r="J27" s="12">
        <v>43.38</v>
      </c>
      <c r="K27" s="12">
        <v>7.78</v>
      </c>
      <c r="L27" s="12">
        <v>43.27</v>
      </c>
      <c r="M27" s="12">
        <v>7.8</v>
      </c>
      <c r="N27" s="12">
        <v>16.5</v>
      </c>
      <c r="O27" s="12" t="s">
        <v>28</v>
      </c>
      <c r="P27" s="12" t="s">
        <v>29</v>
      </c>
      <c r="Q27" s="12">
        <v>2.2705040946845072</v>
      </c>
      <c r="R27" s="12">
        <v>-2.4</v>
      </c>
      <c r="S27" s="12">
        <v>12.937505527984845</v>
      </c>
      <c r="T27" s="12">
        <v>-2.25</v>
      </c>
      <c r="U27" s="12">
        <v>-0.5</v>
      </c>
      <c r="V27" s="12">
        <v>80</v>
      </c>
      <c r="W27" s="12">
        <v>-2.5</v>
      </c>
      <c r="X27" s="12">
        <v>1</v>
      </c>
      <c r="Y27" s="12"/>
      <c r="Z27" s="12">
        <v>0.69</v>
      </c>
      <c r="AA27" s="12">
        <v>1.4492753623188408</v>
      </c>
      <c r="AB27" s="12">
        <v>12.876811594202898</v>
      </c>
      <c r="AC27" s="12">
        <v>17.181099065077621</v>
      </c>
      <c r="AD27" s="12">
        <v>13.451002602888055</v>
      </c>
      <c r="AE27" s="12">
        <v>-2.5737665589108003</v>
      </c>
      <c r="AF27" s="12">
        <v>-7.3766558910800306E-2</v>
      </c>
      <c r="AG27" s="12"/>
      <c r="AH27" s="15">
        <v>0.17485733173104301</v>
      </c>
      <c r="AI27" s="12"/>
    </row>
    <row r="28" spans="1:35" x14ac:dyDescent="0.25">
      <c r="A28" s="12">
        <v>22</v>
      </c>
      <c r="B28" s="12"/>
      <c r="C28" s="12">
        <v>75</v>
      </c>
      <c r="D28" s="12">
        <v>1</v>
      </c>
      <c r="E28" s="12">
        <v>1</v>
      </c>
      <c r="F28" s="12">
        <v>0.2</v>
      </c>
      <c r="G28" s="12">
        <v>27.72</v>
      </c>
      <c r="H28" s="12">
        <v>45.18</v>
      </c>
      <c r="I28" s="12">
        <v>7.47</v>
      </c>
      <c r="J28" s="12">
        <v>45.49</v>
      </c>
      <c r="K28" s="12">
        <v>7.42</v>
      </c>
      <c r="L28" s="12">
        <v>45.34</v>
      </c>
      <c r="M28" s="12">
        <v>7.45</v>
      </c>
      <c r="N28" s="12">
        <v>10.5</v>
      </c>
      <c r="O28" s="12" t="s">
        <v>28</v>
      </c>
      <c r="P28" s="12" t="s">
        <v>29</v>
      </c>
      <c r="Q28" s="12">
        <v>2.2705040946845072</v>
      </c>
      <c r="R28" s="12">
        <v>-2.8</v>
      </c>
      <c r="S28" s="12">
        <v>5.89</v>
      </c>
      <c r="T28" s="12">
        <v>-3</v>
      </c>
      <c r="U28" s="12">
        <v>-0.5</v>
      </c>
      <c r="V28" s="12">
        <v>90</v>
      </c>
      <c r="W28" s="12">
        <v>-3.25</v>
      </c>
      <c r="X28" s="12">
        <v>0.66</v>
      </c>
      <c r="Y28" s="12"/>
      <c r="Z28" s="12">
        <v>0.65</v>
      </c>
      <c r="AA28" s="12">
        <v>1.5384615384615383</v>
      </c>
      <c r="AB28" s="12">
        <v>5.5</v>
      </c>
      <c r="AC28" s="12">
        <v>10.01482770919789</v>
      </c>
      <c r="AD28" s="12">
        <v>5.4220479389867959</v>
      </c>
      <c r="AE28" s="12">
        <v>-2.9853068506372114</v>
      </c>
      <c r="AF28" s="12">
        <v>0.26469314936278865</v>
      </c>
      <c r="AG28" s="12"/>
      <c r="AH28" s="15">
        <v>0.13826863191028993</v>
      </c>
      <c r="AI28" s="12"/>
    </row>
    <row r="29" spans="1:35" x14ac:dyDescent="0.25">
      <c r="A29" s="12">
        <v>23</v>
      </c>
      <c r="B29" s="12"/>
      <c r="C29" s="12">
        <v>84</v>
      </c>
      <c r="D29" s="12">
        <v>1</v>
      </c>
      <c r="E29" s="12">
        <v>1</v>
      </c>
      <c r="F29" s="12">
        <v>0.5</v>
      </c>
      <c r="G29" s="12">
        <v>25.54</v>
      </c>
      <c r="H29" s="12">
        <v>43.05</v>
      </c>
      <c r="I29" s="12">
        <v>7.84</v>
      </c>
      <c r="J29" s="12">
        <v>44.23</v>
      </c>
      <c r="K29" s="12">
        <v>7.63</v>
      </c>
      <c r="L29" s="12">
        <v>43.64</v>
      </c>
      <c r="M29" s="12">
        <v>7.73</v>
      </c>
      <c r="N29" s="12">
        <v>18</v>
      </c>
      <c r="O29" s="12" t="s">
        <v>28</v>
      </c>
      <c r="P29" s="12" t="s">
        <v>29</v>
      </c>
      <c r="Q29" s="12">
        <v>2.2705040946845072</v>
      </c>
      <c r="R29" s="12">
        <v>-2.2999999999999998</v>
      </c>
      <c r="S29" s="12">
        <v>14.46</v>
      </c>
      <c r="T29" s="12">
        <v>-1.5</v>
      </c>
      <c r="U29" s="12">
        <v>-1.5</v>
      </c>
      <c r="V29" s="12">
        <v>111</v>
      </c>
      <c r="W29" s="12">
        <v>-2.25</v>
      </c>
      <c r="X29" s="12">
        <v>0.7</v>
      </c>
      <c r="Y29" s="12"/>
      <c r="Z29" s="12">
        <v>0.67</v>
      </c>
      <c r="AA29" s="12">
        <v>1.4925373134328357</v>
      </c>
      <c r="AB29" s="12">
        <v>14.64179104477612</v>
      </c>
      <c r="AC29" s="12">
        <v>18.926737085317022</v>
      </c>
      <c r="AD29" s="12">
        <v>15.309579178752855</v>
      </c>
      <c r="AE29" s="12">
        <v>-2.423495797397992</v>
      </c>
      <c r="AF29" s="12">
        <v>-0.17349579739799204</v>
      </c>
      <c r="AG29" s="12"/>
      <c r="AH29" s="15">
        <v>0.27018413485634402</v>
      </c>
      <c r="AI29" s="12"/>
    </row>
    <row r="30" spans="1:35" x14ac:dyDescent="0.25">
      <c r="A30" s="12">
        <v>24</v>
      </c>
      <c r="B30" s="12"/>
      <c r="C30" s="12">
        <v>75</v>
      </c>
      <c r="D30" s="12">
        <v>1</v>
      </c>
      <c r="E30" s="12">
        <v>2</v>
      </c>
      <c r="F30" s="12">
        <v>0.33</v>
      </c>
      <c r="G30" s="12">
        <v>26.83</v>
      </c>
      <c r="H30" s="12">
        <v>45.36</v>
      </c>
      <c r="I30" s="12">
        <v>7.44</v>
      </c>
      <c r="J30" s="12">
        <v>46.04</v>
      </c>
      <c r="K30" s="12">
        <v>7.33</v>
      </c>
      <c r="L30" s="12">
        <v>45.7</v>
      </c>
      <c r="M30" s="12">
        <v>7.38</v>
      </c>
      <c r="N30" s="12">
        <v>12</v>
      </c>
      <c r="O30" s="12" t="s">
        <v>28</v>
      </c>
      <c r="P30" s="12" t="s">
        <v>29</v>
      </c>
      <c r="Q30" s="12">
        <v>2.2705040946845072</v>
      </c>
      <c r="R30" s="12">
        <v>-2.42</v>
      </c>
      <c r="S30" s="12">
        <v>8.01</v>
      </c>
      <c r="T30" s="12">
        <v>-1.5</v>
      </c>
      <c r="U30" s="12">
        <v>-1</v>
      </c>
      <c r="V30" s="12">
        <v>125</v>
      </c>
      <c r="W30" s="12">
        <v>-2</v>
      </c>
      <c r="X30" s="12">
        <v>0.66</v>
      </c>
      <c r="Y30" s="12"/>
      <c r="Z30" s="12">
        <v>0.6</v>
      </c>
      <c r="AA30" s="12">
        <v>1.6666666666666667</v>
      </c>
      <c r="AB30" s="12">
        <v>8.6666666666666661</v>
      </c>
      <c r="AC30" s="12">
        <v>11.788546216132335</v>
      </c>
      <c r="AD30" s="12">
        <v>7.7429023393227707</v>
      </c>
      <c r="AE30" s="12">
        <v>-2.4273863260857387</v>
      </c>
      <c r="AF30" s="12">
        <v>-0.42738632608573868</v>
      </c>
      <c r="AG30" s="12"/>
      <c r="AH30" s="15">
        <v>0.53226576244052304</v>
      </c>
      <c r="AI30" s="12"/>
    </row>
    <row r="31" spans="1:35" x14ac:dyDescent="0.25">
      <c r="A31" s="12">
        <v>25</v>
      </c>
      <c r="B31" s="12"/>
      <c r="C31" s="12">
        <v>66</v>
      </c>
      <c r="D31" s="12">
        <v>1</v>
      </c>
      <c r="E31" s="12">
        <v>2</v>
      </c>
      <c r="F31" s="12">
        <v>0.5</v>
      </c>
      <c r="G31" s="12">
        <v>25.8</v>
      </c>
      <c r="H31" s="12">
        <v>44.23</v>
      </c>
      <c r="I31" s="12">
        <v>7.63</v>
      </c>
      <c r="J31" s="12">
        <v>45.06</v>
      </c>
      <c r="K31" s="12">
        <v>7.49</v>
      </c>
      <c r="L31" s="12">
        <v>44.64</v>
      </c>
      <c r="M31" s="12">
        <v>7.56</v>
      </c>
      <c r="N31" s="12">
        <v>13.5</v>
      </c>
      <c r="O31" s="12" t="s">
        <v>28</v>
      </c>
      <c r="P31" s="12" t="s">
        <v>29</v>
      </c>
      <c r="Q31" s="12">
        <v>2.2705040946845072</v>
      </c>
      <c r="R31" s="12">
        <v>0.65</v>
      </c>
      <c r="S31" s="12">
        <v>12.47</v>
      </c>
      <c r="T31" s="12">
        <v>0</v>
      </c>
      <c r="U31" s="12">
        <v>-1.25</v>
      </c>
      <c r="V31" s="12">
        <v>105</v>
      </c>
      <c r="W31" s="12">
        <v>-0.625</v>
      </c>
      <c r="X31" s="12">
        <v>1</v>
      </c>
      <c r="Y31" s="12"/>
      <c r="Z31" s="12">
        <v>0.64</v>
      </c>
      <c r="AA31" s="12">
        <v>1.5625</v>
      </c>
      <c r="AB31" s="12">
        <v>12.5234375</v>
      </c>
      <c r="AC31" s="12">
        <v>11.853156581508875</v>
      </c>
      <c r="AD31" s="12">
        <v>12.964525130553971</v>
      </c>
      <c r="AE31" s="12">
        <v>0.71127587138886161</v>
      </c>
      <c r="AF31" s="12">
        <v>1.3362758713888616</v>
      </c>
      <c r="AG31" s="12"/>
      <c r="AH31" s="15">
        <v>1.3671063539326496</v>
      </c>
      <c r="AI31" s="12"/>
    </row>
    <row r="32" spans="1:35" x14ac:dyDescent="0.25">
      <c r="A32" s="12">
        <v>26</v>
      </c>
      <c r="B32" s="12"/>
      <c r="C32" s="12">
        <v>82</v>
      </c>
      <c r="D32" s="12">
        <v>1</v>
      </c>
      <c r="E32" s="12">
        <v>2</v>
      </c>
      <c r="F32" s="12">
        <v>0.5</v>
      </c>
      <c r="G32" s="12">
        <v>25.45</v>
      </c>
      <c r="H32" s="12">
        <v>45.98</v>
      </c>
      <c r="I32" s="12">
        <v>7.34</v>
      </c>
      <c r="J32" s="12">
        <v>46.49</v>
      </c>
      <c r="K32" s="12">
        <v>7.26</v>
      </c>
      <c r="L32" s="12">
        <v>46.23</v>
      </c>
      <c r="M32" s="12">
        <v>7.3</v>
      </c>
      <c r="N32" s="12">
        <v>16</v>
      </c>
      <c r="O32" s="12" t="s">
        <v>28</v>
      </c>
      <c r="P32" s="12" t="s">
        <v>29</v>
      </c>
      <c r="Q32" s="12">
        <v>2.2705040946845072</v>
      </c>
      <c r="R32" s="12">
        <v>-2.6</v>
      </c>
      <c r="S32" s="12">
        <v>11.66</v>
      </c>
      <c r="T32" s="12">
        <v>-1.75</v>
      </c>
      <c r="U32" s="12">
        <v>-1.25</v>
      </c>
      <c r="V32" s="12">
        <v>10</v>
      </c>
      <c r="W32" s="12">
        <v>-2.375</v>
      </c>
      <c r="X32" s="12">
        <v>0.7</v>
      </c>
      <c r="Y32" s="12"/>
      <c r="Z32" s="12">
        <v>0.63</v>
      </c>
      <c r="AA32" s="12">
        <v>1.5873015873015872</v>
      </c>
      <c r="AB32" s="12">
        <v>12.230158730158731</v>
      </c>
      <c r="AC32" s="12">
        <v>16.444138625047241</v>
      </c>
      <c r="AD32" s="12">
        <v>12.029268162272157</v>
      </c>
      <c r="AE32" s="12">
        <v>-2.7813683915483036</v>
      </c>
      <c r="AF32" s="12">
        <v>-0.40636839154830362</v>
      </c>
      <c r="AG32" s="12"/>
      <c r="AH32" s="15">
        <v>0.52890039881274598</v>
      </c>
      <c r="AI32" s="12"/>
    </row>
    <row r="33" spans="1:35" x14ac:dyDescent="0.25">
      <c r="A33" s="12">
        <v>27</v>
      </c>
      <c r="B33" s="12"/>
      <c r="C33" s="12">
        <v>59</v>
      </c>
      <c r="D33" s="12">
        <v>1</v>
      </c>
      <c r="E33" s="12">
        <v>1</v>
      </c>
      <c r="F33" s="12">
        <v>0.2</v>
      </c>
      <c r="G33" s="12">
        <v>26</v>
      </c>
      <c r="H33" s="12">
        <v>43.21</v>
      </c>
      <c r="I33" s="12">
        <v>7.81</v>
      </c>
      <c r="J33" s="12">
        <v>43.66</v>
      </c>
      <c r="K33" s="12">
        <v>7.73</v>
      </c>
      <c r="L33" s="12">
        <v>43.44</v>
      </c>
      <c r="M33" s="12">
        <v>7.77</v>
      </c>
      <c r="N33" s="12">
        <v>16.5</v>
      </c>
      <c r="O33" s="12" t="s">
        <v>28</v>
      </c>
      <c r="P33" s="12" t="s">
        <v>29</v>
      </c>
      <c r="Q33" s="12">
        <v>2.2705040946845072</v>
      </c>
      <c r="R33" s="12">
        <v>-2.15</v>
      </c>
      <c r="S33" s="12">
        <v>16.5</v>
      </c>
      <c r="T33" s="12">
        <v>-2.5</v>
      </c>
      <c r="U33" s="12">
        <v>-0.25</v>
      </c>
      <c r="V33" s="12">
        <v>140</v>
      </c>
      <c r="W33" s="12">
        <v>-2.625</v>
      </c>
      <c r="X33" s="12">
        <v>1</v>
      </c>
      <c r="Y33" s="12"/>
      <c r="Z33" s="12">
        <v>0.7</v>
      </c>
      <c r="AA33" s="12">
        <v>1.4285714285714286</v>
      </c>
      <c r="AB33" s="12">
        <v>12.75</v>
      </c>
      <c r="AC33" s="12">
        <v>17.286573133770034</v>
      </c>
      <c r="AD33" s="12">
        <v>13.914819675823153</v>
      </c>
      <c r="AE33" s="12">
        <v>-2.3602274205628162</v>
      </c>
      <c r="AF33" s="12">
        <v>0.2647725794371838</v>
      </c>
      <c r="AG33" s="12"/>
      <c r="AH33" s="15">
        <v>0.17112359705069569</v>
      </c>
      <c r="AI33" s="12"/>
    </row>
    <row r="34" spans="1:35" x14ac:dyDescent="0.25">
      <c r="A34" s="12">
        <v>28</v>
      </c>
      <c r="B34" s="12"/>
      <c r="C34" s="12">
        <v>51</v>
      </c>
      <c r="D34" s="12">
        <v>2</v>
      </c>
      <c r="E34" s="12">
        <v>1</v>
      </c>
      <c r="F34" s="12">
        <v>0.4</v>
      </c>
      <c r="G34" s="12">
        <v>28.93</v>
      </c>
      <c r="H34" s="12">
        <v>45.73</v>
      </c>
      <c r="I34" s="12">
        <v>7.38</v>
      </c>
      <c r="J34" s="12">
        <v>46.81</v>
      </c>
      <c r="K34" s="12">
        <v>7.21</v>
      </c>
      <c r="L34" s="12">
        <v>46.27</v>
      </c>
      <c r="M34" s="12">
        <v>7.29</v>
      </c>
      <c r="N34" s="12">
        <v>6</v>
      </c>
      <c r="O34" s="12" t="s">
        <v>28</v>
      </c>
      <c r="P34" s="12" t="s">
        <v>29</v>
      </c>
      <c r="Q34" s="12">
        <v>2.2705040946845072</v>
      </c>
      <c r="R34" s="12">
        <v>-2.7</v>
      </c>
      <c r="S34" s="12">
        <v>0.85</v>
      </c>
      <c r="T34" s="12">
        <v>-2.5</v>
      </c>
      <c r="U34" s="12">
        <v>-1</v>
      </c>
      <c r="V34" s="12">
        <v>158</v>
      </c>
      <c r="W34" s="12">
        <v>-3</v>
      </c>
      <c r="X34" s="12">
        <v>0.8</v>
      </c>
      <c r="Y34" s="12"/>
      <c r="Z34" s="12">
        <v>0.53</v>
      </c>
      <c r="AA34" s="12">
        <v>1.8867924528301885</v>
      </c>
      <c r="AB34" s="12">
        <v>0.33962264150943433</v>
      </c>
      <c r="AC34" s="12">
        <v>4.8773952728327448</v>
      </c>
      <c r="AD34" s="12">
        <v>0.29436843661177819</v>
      </c>
      <c r="AE34" s="12">
        <v>-2.4290042231971123</v>
      </c>
      <c r="AF34" s="12">
        <v>0.57099577680288771</v>
      </c>
      <c r="AG34" s="12"/>
      <c r="AH34" s="15">
        <v>0.46395842012870681</v>
      </c>
      <c r="AI34" s="12"/>
    </row>
    <row r="35" spans="1:35" x14ac:dyDescent="0.25">
      <c r="A35" s="12">
        <v>29</v>
      </c>
      <c r="B35" s="12"/>
      <c r="C35" s="12">
        <v>68</v>
      </c>
      <c r="D35" s="12">
        <v>2</v>
      </c>
      <c r="E35" s="12">
        <v>1</v>
      </c>
      <c r="F35" s="12">
        <v>0.1</v>
      </c>
      <c r="G35" s="12">
        <v>26.85</v>
      </c>
      <c r="H35" s="12">
        <v>42.4</v>
      </c>
      <c r="I35" s="12">
        <v>7.96</v>
      </c>
      <c r="J35" s="12">
        <v>43.66</v>
      </c>
      <c r="K35" s="12">
        <v>7.73</v>
      </c>
      <c r="L35" s="12">
        <v>43.03</v>
      </c>
      <c r="M35" s="12">
        <v>7.85</v>
      </c>
      <c r="N35" s="12">
        <v>15</v>
      </c>
      <c r="O35" s="12" t="s">
        <v>28</v>
      </c>
      <c r="P35" s="12" t="s">
        <v>29</v>
      </c>
      <c r="Q35" s="12">
        <v>2.2705040946845072</v>
      </c>
      <c r="R35" s="12">
        <v>-2.44</v>
      </c>
      <c r="S35" s="12">
        <v>11.4</v>
      </c>
      <c r="T35" s="12">
        <v>-1.75</v>
      </c>
      <c r="U35" s="12">
        <v>-0.75</v>
      </c>
      <c r="V35" s="12">
        <v>110</v>
      </c>
      <c r="W35" s="12">
        <v>-2.125</v>
      </c>
      <c r="X35" s="12">
        <v>0.7</v>
      </c>
      <c r="Y35" s="12"/>
      <c r="Z35" s="12">
        <v>0.7</v>
      </c>
      <c r="AA35" s="12">
        <v>1.4285714285714286</v>
      </c>
      <c r="AB35" s="12">
        <v>11.964285714285715</v>
      </c>
      <c r="AC35" s="12">
        <v>15.385395626411364</v>
      </c>
      <c r="AD35" s="12">
        <v>11.619747932322531</v>
      </c>
      <c r="AE35" s="12">
        <v>-2.6359533858621838</v>
      </c>
      <c r="AF35" s="12">
        <v>-0.51095338586218375</v>
      </c>
      <c r="AG35" s="12"/>
      <c r="AH35" s="15">
        <v>0.61348391024067805</v>
      </c>
      <c r="AI35" s="12"/>
    </row>
    <row r="36" spans="1:35" x14ac:dyDescent="0.25">
      <c r="A36" s="12">
        <v>30</v>
      </c>
      <c r="B36" s="12"/>
      <c r="C36" s="12">
        <v>82</v>
      </c>
      <c r="D36" s="12">
        <v>2</v>
      </c>
      <c r="E36" s="12">
        <v>2</v>
      </c>
      <c r="F36" s="12">
        <v>0.15</v>
      </c>
      <c r="G36" s="12">
        <v>27.76</v>
      </c>
      <c r="H36" s="12">
        <v>42.99</v>
      </c>
      <c r="I36" s="12">
        <v>7.85</v>
      </c>
      <c r="J36" s="12">
        <v>44.64</v>
      </c>
      <c r="K36" s="12">
        <v>7.56</v>
      </c>
      <c r="L36" s="12">
        <v>43.81</v>
      </c>
      <c r="M36" s="12">
        <v>7.71</v>
      </c>
      <c r="N36" s="12">
        <v>12.5</v>
      </c>
      <c r="O36" s="12" t="s">
        <v>28</v>
      </c>
      <c r="P36" s="12" t="s">
        <v>29</v>
      </c>
      <c r="Q36" s="12">
        <v>2.2705040946845072</v>
      </c>
      <c r="R36" s="12">
        <v>-3.01</v>
      </c>
      <c r="S36" s="12">
        <v>7.89</v>
      </c>
      <c r="T36" s="12">
        <v>-1.75</v>
      </c>
      <c r="U36" s="12">
        <v>-1.25</v>
      </c>
      <c r="V36" s="12">
        <v>110</v>
      </c>
      <c r="W36" s="12">
        <v>-2.375</v>
      </c>
      <c r="X36" s="12">
        <v>0.5</v>
      </c>
      <c r="Y36" s="12"/>
      <c r="Z36" s="12">
        <v>0.68</v>
      </c>
      <c r="AA36" s="12">
        <v>1.4705882352941175</v>
      </c>
      <c r="AB36" s="12">
        <v>9.007352941176471</v>
      </c>
      <c r="AC36" s="12">
        <v>12.359678438832811</v>
      </c>
      <c r="AD36" s="12">
        <v>7.6628086417422896</v>
      </c>
      <c r="AE36" s="12">
        <v>-3.1938714620215545</v>
      </c>
      <c r="AF36" s="12">
        <v>-0.81887146202155447</v>
      </c>
      <c r="AG36" s="12"/>
      <c r="AH36" s="15">
        <v>0.94582699866420405</v>
      </c>
      <c r="AI36" s="12"/>
    </row>
    <row r="37" spans="1:35" x14ac:dyDescent="0.25">
      <c r="A37" s="12">
        <v>31</v>
      </c>
      <c r="B37" s="12"/>
      <c r="C37" s="12">
        <v>77</v>
      </c>
      <c r="D37" s="12">
        <v>2</v>
      </c>
      <c r="E37" s="12">
        <v>2</v>
      </c>
      <c r="F37" s="12">
        <v>0.2</v>
      </c>
      <c r="G37" s="12">
        <v>27.68</v>
      </c>
      <c r="H37" s="12">
        <v>42.99</v>
      </c>
      <c r="I37" s="12">
        <v>7.85</v>
      </c>
      <c r="J37" s="12">
        <v>44.58</v>
      </c>
      <c r="K37" s="12">
        <v>7.57</v>
      </c>
      <c r="L37" s="12">
        <v>43.78</v>
      </c>
      <c r="M37" s="12">
        <v>7.71</v>
      </c>
      <c r="N37" s="12">
        <v>10</v>
      </c>
      <c r="O37" s="12" t="s">
        <v>28</v>
      </c>
      <c r="P37" s="12" t="s">
        <v>29</v>
      </c>
      <c r="Q37" s="12">
        <v>2.2705040946845072</v>
      </c>
      <c r="R37" s="12">
        <v>-1.17</v>
      </c>
      <c r="S37" s="12">
        <v>8.15</v>
      </c>
      <c r="T37" s="12">
        <v>0</v>
      </c>
      <c r="U37" s="12">
        <v>-1</v>
      </c>
      <c r="V37" s="12">
        <v>110</v>
      </c>
      <c r="W37" s="12">
        <v>-0.5</v>
      </c>
      <c r="X37" s="12">
        <v>0.6</v>
      </c>
      <c r="Y37" s="12"/>
      <c r="Z37" s="12">
        <v>0.64</v>
      </c>
      <c r="AA37" s="12">
        <v>1.5625</v>
      </c>
      <c r="AB37" s="12">
        <v>9.21875</v>
      </c>
      <c r="AC37" s="12">
        <v>9.8328045570374538</v>
      </c>
      <c r="AD37" s="12">
        <v>7.9477094637183798</v>
      </c>
      <c r="AE37" s="12">
        <v>-1.2064608597242072</v>
      </c>
      <c r="AF37" s="12">
        <v>-0.70646085972420725</v>
      </c>
      <c r="AG37" s="12"/>
      <c r="AH37" s="15">
        <v>0.755665130670509</v>
      </c>
      <c r="AI37" s="12"/>
    </row>
    <row r="38" spans="1:35" x14ac:dyDescent="0.25">
      <c r="A38" s="12">
        <v>32</v>
      </c>
      <c r="B38" s="12"/>
      <c r="C38" s="12">
        <v>68</v>
      </c>
      <c r="D38" s="12">
        <v>2</v>
      </c>
      <c r="E38" s="12">
        <v>2</v>
      </c>
      <c r="F38" s="12">
        <v>0.1</v>
      </c>
      <c r="G38" s="12">
        <v>28.62</v>
      </c>
      <c r="H38" s="12">
        <v>42.56</v>
      </c>
      <c r="I38" s="12">
        <v>7.93</v>
      </c>
      <c r="J38" s="12">
        <v>43.1</v>
      </c>
      <c r="K38" s="12">
        <v>7.83</v>
      </c>
      <c r="L38" s="12">
        <v>42.83</v>
      </c>
      <c r="M38" s="12">
        <v>7.88</v>
      </c>
      <c r="N38" s="12">
        <v>8</v>
      </c>
      <c r="O38" s="12" t="s">
        <v>28</v>
      </c>
      <c r="P38" s="12" t="s">
        <v>29</v>
      </c>
      <c r="Q38" s="12">
        <v>2.2705040946845072</v>
      </c>
      <c r="R38" s="12">
        <v>-0.66</v>
      </c>
      <c r="S38" s="12">
        <v>6.96</v>
      </c>
      <c r="T38" s="12">
        <v>-0.75</v>
      </c>
      <c r="U38" s="12">
        <v>-1</v>
      </c>
      <c r="V38" s="12">
        <v>96</v>
      </c>
      <c r="W38" s="12">
        <v>-1.25</v>
      </c>
      <c r="X38" s="12">
        <v>0.5</v>
      </c>
      <c r="Y38" s="12"/>
      <c r="Z38" s="12">
        <v>0.66</v>
      </c>
      <c r="AA38" s="12">
        <v>1.5151515151515151</v>
      </c>
      <c r="AB38" s="12">
        <v>6.1060606060606055</v>
      </c>
      <c r="AC38" s="12">
        <v>7.7208476179319119</v>
      </c>
      <c r="AD38" s="12">
        <v>6.6749267408331292</v>
      </c>
      <c r="AE38" s="12">
        <v>-0.69030777888519657</v>
      </c>
      <c r="AF38" s="12">
        <v>0.55969222111480343</v>
      </c>
      <c r="AG38" s="12"/>
      <c r="AH38" s="15">
        <v>0.53232849914943658</v>
      </c>
      <c r="AI38" s="12"/>
    </row>
    <row r="39" spans="1:35" x14ac:dyDescent="0.25">
      <c r="A39" s="12">
        <v>33</v>
      </c>
      <c r="B39" s="12"/>
      <c r="C39" s="12">
        <v>75</v>
      </c>
      <c r="D39" s="12">
        <v>1</v>
      </c>
      <c r="E39" s="12">
        <v>2</v>
      </c>
      <c r="F39" s="12">
        <v>0.1</v>
      </c>
      <c r="G39" s="12">
        <v>27.63</v>
      </c>
      <c r="H39" s="12">
        <v>42.45</v>
      </c>
      <c r="I39" s="12">
        <v>7.95</v>
      </c>
      <c r="J39" s="12">
        <v>42.94</v>
      </c>
      <c r="K39" s="12">
        <v>7.86</v>
      </c>
      <c r="L39" s="12">
        <v>42.7</v>
      </c>
      <c r="M39" s="12">
        <v>7.91</v>
      </c>
      <c r="N39" s="12">
        <v>13.5</v>
      </c>
      <c r="O39" s="12" t="s">
        <v>28</v>
      </c>
      <c r="P39" s="12" t="s">
        <v>29</v>
      </c>
      <c r="Q39" s="12">
        <v>2.2705040946845072</v>
      </c>
      <c r="R39" s="12">
        <v>-2.58</v>
      </c>
      <c r="S39" s="12">
        <v>9.6999999999999993</v>
      </c>
      <c r="T39" s="12">
        <v>-2.25</v>
      </c>
      <c r="U39" s="12">
        <v>-0.75</v>
      </c>
      <c r="V39" s="12">
        <v>130</v>
      </c>
      <c r="W39" s="12">
        <v>-2.625</v>
      </c>
      <c r="X39" s="12">
        <v>0.67</v>
      </c>
      <c r="Y39" s="12"/>
      <c r="Z39" s="12">
        <v>0.71</v>
      </c>
      <c r="AA39" s="12">
        <v>1.4084507042253522</v>
      </c>
      <c r="AB39" s="12">
        <v>9.8028169014084501</v>
      </c>
      <c r="AC39" s="12">
        <v>13.61554511646589</v>
      </c>
      <c r="AD39" s="12">
        <v>9.6772128541739804</v>
      </c>
      <c r="AE39" s="12">
        <v>-2.7962159062272556</v>
      </c>
      <c r="AF39" s="12">
        <v>-0.17121590622725558</v>
      </c>
      <c r="AG39" s="12"/>
      <c r="AH39" s="15">
        <v>0.278406638311473</v>
      </c>
      <c r="AI39" s="12"/>
    </row>
    <row r="40" spans="1:35" x14ac:dyDescent="0.25">
      <c r="A40" s="12">
        <v>34</v>
      </c>
      <c r="B40" s="12"/>
      <c r="C40" s="12">
        <v>65</v>
      </c>
      <c r="D40" s="12">
        <v>2</v>
      </c>
      <c r="E40" s="12">
        <v>2</v>
      </c>
      <c r="F40" s="12">
        <v>0.5</v>
      </c>
      <c r="G40" s="12">
        <v>26.35</v>
      </c>
      <c r="H40" s="12">
        <v>44.64</v>
      </c>
      <c r="I40" s="12">
        <v>7.56</v>
      </c>
      <c r="J40" s="12">
        <v>45.49</v>
      </c>
      <c r="K40" s="12">
        <v>7.42</v>
      </c>
      <c r="L40" s="12">
        <v>45.06</v>
      </c>
      <c r="M40" s="12">
        <v>7.49</v>
      </c>
      <c r="N40" s="12">
        <v>14</v>
      </c>
      <c r="O40" s="12" t="s">
        <v>28</v>
      </c>
      <c r="P40" s="12" t="s">
        <v>29</v>
      </c>
      <c r="Q40" s="12">
        <v>2.2705040946845072</v>
      </c>
      <c r="R40" s="12">
        <v>-2.2999999999999998</v>
      </c>
      <c r="S40" s="12">
        <v>10.289309915710968</v>
      </c>
      <c r="T40" s="12">
        <v>-2.5</v>
      </c>
      <c r="U40" s="12">
        <v>-2</v>
      </c>
      <c r="V40" s="12">
        <v>158</v>
      </c>
      <c r="W40" s="12">
        <v>-3.5</v>
      </c>
      <c r="X40" s="12">
        <v>1</v>
      </c>
      <c r="Y40" s="12"/>
      <c r="Z40" s="12">
        <v>0.65</v>
      </c>
      <c r="AA40" s="12">
        <v>1.5384615384615383</v>
      </c>
      <c r="AB40" s="12">
        <v>8.6153846153846168</v>
      </c>
      <c r="AC40" s="12">
        <v>14.146442615079774</v>
      </c>
      <c r="AD40" s="12">
        <v>10.373839618250971</v>
      </c>
      <c r="AE40" s="12">
        <v>-2.4521919479387226</v>
      </c>
      <c r="AF40" s="12">
        <v>1.0478080520612774</v>
      </c>
      <c r="AG40" s="12"/>
      <c r="AH40" s="15">
        <v>0.94438582744070354</v>
      </c>
      <c r="AI40" s="12"/>
    </row>
    <row r="41" spans="1:35" x14ac:dyDescent="0.25">
      <c r="A41" s="12">
        <v>35</v>
      </c>
      <c r="B41" s="12"/>
      <c r="C41" s="12">
        <v>65</v>
      </c>
      <c r="D41" s="12">
        <v>2</v>
      </c>
      <c r="E41" s="12">
        <v>1</v>
      </c>
      <c r="F41" s="12">
        <v>0.5</v>
      </c>
      <c r="G41" s="12">
        <v>26.89</v>
      </c>
      <c r="H41" s="12">
        <v>44.29</v>
      </c>
      <c r="I41" s="12">
        <v>7.62</v>
      </c>
      <c r="J41" s="12">
        <v>44.53</v>
      </c>
      <c r="K41" s="12">
        <v>7.58</v>
      </c>
      <c r="L41" s="12">
        <v>44.41</v>
      </c>
      <c r="M41" s="12">
        <v>7.6</v>
      </c>
      <c r="N41" s="12">
        <v>10</v>
      </c>
      <c r="O41" s="12" t="s">
        <v>28</v>
      </c>
      <c r="P41" s="12" t="s">
        <v>29</v>
      </c>
      <c r="Q41" s="12">
        <v>2.2705040946845072</v>
      </c>
      <c r="R41" s="12">
        <v>-0.3</v>
      </c>
      <c r="S41" s="12">
        <v>9.5299999999999994</v>
      </c>
      <c r="T41" s="12">
        <v>0</v>
      </c>
      <c r="U41" s="12">
        <v>0</v>
      </c>
      <c r="V41" s="12">
        <v>0</v>
      </c>
      <c r="W41" s="12">
        <v>0</v>
      </c>
      <c r="X41" s="12">
        <v>1</v>
      </c>
      <c r="Y41" s="12"/>
      <c r="Z41" s="12">
        <v>0.64</v>
      </c>
      <c r="AA41" s="12">
        <v>1.5625</v>
      </c>
      <c r="AB41" s="12">
        <v>10</v>
      </c>
      <c r="AC41" s="12">
        <v>9.9973735794515974</v>
      </c>
      <c r="AD41" s="12">
        <v>9.4970843012833726</v>
      </c>
      <c r="AE41" s="12">
        <v>-0.32018513802766391</v>
      </c>
      <c r="AF41" s="12">
        <v>-0.32018513802766391</v>
      </c>
      <c r="AG41" s="12"/>
      <c r="AH41" s="15">
        <v>0.33374136754059203</v>
      </c>
      <c r="AI41" s="12"/>
    </row>
    <row r="42" spans="1:35" x14ac:dyDescent="0.25">
      <c r="A42" s="12">
        <v>36</v>
      </c>
      <c r="B42" s="12"/>
      <c r="C42" s="12">
        <v>49</v>
      </c>
      <c r="D42" s="12">
        <v>1</v>
      </c>
      <c r="E42" s="12">
        <v>1</v>
      </c>
      <c r="F42" s="12">
        <v>0.2</v>
      </c>
      <c r="G42" s="12">
        <v>27.84</v>
      </c>
      <c r="H42" s="12">
        <v>39.94</v>
      </c>
      <c r="I42" s="12">
        <v>8.4499999999999993</v>
      </c>
      <c r="J42" s="12">
        <v>40.229999999999997</v>
      </c>
      <c r="K42" s="12">
        <v>8.39</v>
      </c>
      <c r="L42" s="12">
        <v>40.08</v>
      </c>
      <c r="M42" s="12">
        <v>8.42</v>
      </c>
      <c r="N42" s="12">
        <v>13</v>
      </c>
      <c r="O42" s="12" t="s">
        <v>28</v>
      </c>
      <c r="P42" s="12" t="s">
        <v>29</v>
      </c>
      <c r="Q42" s="12">
        <v>2.2705040946845072</v>
      </c>
      <c r="R42" s="12">
        <v>-0.43</v>
      </c>
      <c r="S42" s="12">
        <v>12.39</v>
      </c>
      <c r="T42" s="12">
        <v>0.25</v>
      </c>
      <c r="U42" s="12">
        <v>-0.5</v>
      </c>
      <c r="V42" s="12">
        <v>139</v>
      </c>
      <c r="W42" s="12">
        <v>0</v>
      </c>
      <c r="X42" s="12">
        <v>1</v>
      </c>
      <c r="Y42" s="12"/>
      <c r="Z42" s="12">
        <v>0.71</v>
      </c>
      <c r="AA42" s="12">
        <v>1.4084507042253522</v>
      </c>
      <c r="AB42" s="12">
        <v>13</v>
      </c>
      <c r="AC42" s="12">
        <v>13.337218449221233</v>
      </c>
      <c r="AD42" s="12">
        <v>12.6959964386288</v>
      </c>
      <c r="AE42" s="12">
        <v>-0.45526762752062716</v>
      </c>
      <c r="AF42" s="12">
        <v>-0.45526762752062716</v>
      </c>
      <c r="AG42" s="12"/>
      <c r="AH42" s="15">
        <v>0.47162154255078598</v>
      </c>
      <c r="AI42" s="12"/>
    </row>
    <row r="43" spans="1:35" x14ac:dyDescent="0.25">
      <c r="A43" s="12">
        <v>37</v>
      </c>
      <c r="B43" s="12"/>
      <c r="C43" s="12">
        <v>79</v>
      </c>
      <c r="D43" s="12">
        <v>1</v>
      </c>
      <c r="E43" s="12">
        <v>1</v>
      </c>
      <c r="F43" s="12">
        <v>0.6</v>
      </c>
      <c r="G43" s="12">
        <v>25.84</v>
      </c>
      <c r="H43" s="12">
        <v>42.24</v>
      </c>
      <c r="I43" s="12">
        <v>7.99</v>
      </c>
      <c r="J43" s="12">
        <v>42.83</v>
      </c>
      <c r="K43" s="12">
        <v>7.88</v>
      </c>
      <c r="L43" s="12">
        <v>42.53</v>
      </c>
      <c r="M43" s="12">
        <v>7.94</v>
      </c>
      <c r="N43" s="12">
        <v>15.5</v>
      </c>
      <c r="O43" s="12" t="s">
        <v>28</v>
      </c>
      <c r="P43" s="12" t="s">
        <v>29</v>
      </c>
      <c r="Q43" s="12">
        <v>2.2705040946845072</v>
      </c>
      <c r="R43" s="12">
        <v>-0.5</v>
      </c>
      <c r="S43" s="12">
        <v>14.853340544698328</v>
      </c>
      <c r="T43" s="12">
        <v>0</v>
      </c>
      <c r="U43" s="12">
        <v>-0.25</v>
      </c>
      <c r="V43" s="12">
        <v>75</v>
      </c>
      <c r="W43" s="12">
        <v>-0.125</v>
      </c>
      <c r="X43" s="12">
        <v>1</v>
      </c>
      <c r="Y43" s="12"/>
      <c r="Z43" s="12">
        <v>0.65</v>
      </c>
      <c r="AA43" s="12">
        <v>1.5384615384615383</v>
      </c>
      <c r="AB43" s="12">
        <v>15.307692307692308</v>
      </c>
      <c r="AC43" s="12">
        <v>16.499718701203502</v>
      </c>
      <c r="AD43" s="12">
        <v>15.71119223792916</v>
      </c>
      <c r="AE43" s="12">
        <v>-0.51254220112832272</v>
      </c>
      <c r="AF43" s="12">
        <v>-0.38754220112832272</v>
      </c>
      <c r="AG43" s="12"/>
      <c r="AH43" s="15">
        <v>0.407680616517755</v>
      </c>
      <c r="AI43" s="12"/>
    </row>
    <row r="44" spans="1:35" x14ac:dyDescent="0.25">
      <c r="A44" s="12">
        <v>38</v>
      </c>
      <c r="B44" s="12"/>
      <c r="C44" s="12">
        <v>67</v>
      </c>
      <c r="D44" s="12">
        <v>1</v>
      </c>
      <c r="E44" s="12">
        <v>1</v>
      </c>
      <c r="F44" s="12">
        <v>0.6</v>
      </c>
      <c r="G44" s="12">
        <v>26.09</v>
      </c>
      <c r="H44" s="12">
        <v>45.67</v>
      </c>
      <c r="I44" s="12">
        <v>7.39</v>
      </c>
      <c r="J44" s="12">
        <v>46.23</v>
      </c>
      <c r="K44" s="12">
        <v>7.3</v>
      </c>
      <c r="L44" s="12">
        <v>45.95</v>
      </c>
      <c r="M44" s="12">
        <v>7.34</v>
      </c>
      <c r="N44" s="12">
        <v>11</v>
      </c>
      <c r="O44" s="12" t="s">
        <v>28</v>
      </c>
      <c r="P44" s="12" t="s">
        <v>29</v>
      </c>
      <c r="Q44" s="12">
        <v>2.2705040946845072</v>
      </c>
      <c r="R44" s="12">
        <v>-0.61</v>
      </c>
      <c r="S44" s="12">
        <v>9.9700000000000006</v>
      </c>
      <c r="T44" s="12">
        <v>0.25</v>
      </c>
      <c r="U44" s="12">
        <v>-0.25</v>
      </c>
      <c r="V44" s="12">
        <v>85</v>
      </c>
      <c r="W44" s="12">
        <v>0.125</v>
      </c>
      <c r="X44" s="12">
        <v>0.9</v>
      </c>
      <c r="Y44" s="12"/>
      <c r="Z44" s="12">
        <v>0.6</v>
      </c>
      <c r="AA44" s="12">
        <v>1.6666666666666667</v>
      </c>
      <c r="AB44" s="12">
        <v>11.208333333333334</v>
      </c>
      <c r="AC44" s="12">
        <v>11.049761713469421</v>
      </c>
      <c r="AD44" s="12">
        <v>9.9856203406251769</v>
      </c>
      <c r="AE44" s="12">
        <v>-0.63848482370654625</v>
      </c>
      <c r="AF44" s="12">
        <v>-0.76348482370654625</v>
      </c>
      <c r="AG44" s="12"/>
      <c r="AH44" s="15">
        <v>0.792102885291744</v>
      </c>
      <c r="AI44" s="12"/>
    </row>
    <row r="45" spans="1:35" x14ac:dyDescent="0.25">
      <c r="A45" s="12">
        <v>39</v>
      </c>
      <c r="B45" s="12"/>
      <c r="C45" s="12">
        <v>77</v>
      </c>
      <c r="D45" s="12">
        <v>1</v>
      </c>
      <c r="E45" s="12">
        <v>1</v>
      </c>
      <c r="F45" s="12">
        <v>0.5</v>
      </c>
      <c r="G45" s="12">
        <v>27.04</v>
      </c>
      <c r="H45" s="12">
        <v>40.61</v>
      </c>
      <c r="I45" s="12">
        <v>8.31</v>
      </c>
      <c r="J45" s="12">
        <v>42.19</v>
      </c>
      <c r="K45" s="12">
        <v>8</v>
      </c>
      <c r="L45" s="12">
        <v>41.4</v>
      </c>
      <c r="M45" s="12">
        <v>8.16</v>
      </c>
      <c r="N45" s="12">
        <v>14</v>
      </c>
      <c r="O45" s="12" t="s">
        <v>28</v>
      </c>
      <c r="P45" s="12" t="s">
        <v>29</v>
      </c>
      <c r="Q45" s="12">
        <v>2.2705040946845072</v>
      </c>
      <c r="R45" s="12">
        <v>-0.65</v>
      </c>
      <c r="S45" s="12">
        <v>12.855941274969044</v>
      </c>
      <c r="T45" s="12">
        <v>-0.25</v>
      </c>
      <c r="U45" s="12">
        <v>-1.25</v>
      </c>
      <c r="V45" s="12">
        <v>15</v>
      </c>
      <c r="W45" s="12">
        <v>-0.875</v>
      </c>
      <c r="X45" s="12">
        <v>0.67</v>
      </c>
      <c r="Y45" s="12"/>
      <c r="Z45" s="12">
        <v>0.6</v>
      </c>
      <c r="AA45" s="12">
        <v>1.6666666666666667</v>
      </c>
      <c r="AB45" s="12">
        <v>12.541666666666666</v>
      </c>
      <c r="AC45" s="12">
        <v>14.266224943325286</v>
      </c>
      <c r="AD45" s="12">
        <v>13.27172751076537</v>
      </c>
      <c r="AE45" s="12">
        <v>-0.59669845953594947</v>
      </c>
      <c r="AF45" s="12">
        <v>0.27830154046405053</v>
      </c>
      <c r="AG45" s="12"/>
      <c r="AH45" s="15">
        <v>0.25587459205693008</v>
      </c>
      <c r="AI45" s="12"/>
    </row>
    <row r="46" spans="1:35" x14ac:dyDescent="0.25">
      <c r="A46" s="12">
        <v>40</v>
      </c>
      <c r="B46" s="12"/>
      <c r="C46" s="12">
        <v>57</v>
      </c>
      <c r="D46" s="12">
        <v>2</v>
      </c>
      <c r="E46" s="12">
        <v>2</v>
      </c>
      <c r="F46" s="12">
        <v>0.6</v>
      </c>
      <c r="G46" s="12">
        <v>28.61</v>
      </c>
      <c r="H46" s="12">
        <v>42.67</v>
      </c>
      <c r="I46" s="12"/>
      <c r="J46" s="12">
        <v>45.18</v>
      </c>
      <c r="K46" s="12"/>
      <c r="L46" s="12">
        <v>43.924999999999997</v>
      </c>
      <c r="M46" s="12"/>
      <c r="N46" s="12">
        <v>6</v>
      </c>
      <c r="O46" s="12"/>
      <c r="P46" s="12" t="s">
        <v>29</v>
      </c>
      <c r="Q46" s="12">
        <v>2.2705040946845072</v>
      </c>
      <c r="R46" s="12">
        <v>-0.3</v>
      </c>
      <c r="S46" s="12">
        <v>5.5</v>
      </c>
      <c r="T46" s="12">
        <v>0</v>
      </c>
      <c r="U46" s="12">
        <v>0</v>
      </c>
      <c r="V46" s="12">
        <v>0</v>
      </c>
      <c r="W46" s="12">
        <v>0</v>
      </c>
      <c r="X46" s="12">
        <v>0.6</v>
      </c>
      <c r="Y46" s="12"/>
      <c r="Z46" s="12">
        <v>0.62</v>
      </c>
      <c r="AA46" s="12">
        <v>1.6129032258064517</v>
      </c>
      <c r="AB46" s="12">
        <v>6</v>
      </c>
      <c r="AC46" s="12">
        <v>5.535139883153458</v>
      </c>
      <c r="AD46" s="12">
        <v>5.041978916969418</v>
      </c>
      <c r="AE46" s="12">
        <v>-0.30575979903410472</v>
      </c>
      <c r="AF46" s="12">
        <v>-0.30575979903410472</v>
      </c>
      <c r="AG46" s="12"/>
      <c r="AH46" s="15">
        <v>0.31846465054388101</v>
      </c>
      <c r="AI46" s="12"/>
    </row>
    <row r="47" spans="1:35" x14ac:dyDescent="0.25">
      <c r="A47" s="12">
        <v>41</v>
      </c>
      <c r="B47" s="12"/>
      <c r="C47" s="12">
        <v>57</v>
      </c>
      <c r="D47" s="12">
        <v>2</v>
      </c>
      <c r="E47" s="12">
        <v>2</v>
      </c>
      <c r="F47" s="12">
        <v>0.33</v>
      </c>
      <c r="G47" s="12">
        <v>27.7</v>
      </c>
      <c r="H47" s="12">
        <v>42.72</v>
      </c>
      <c r="I47" s="12"/>
      <c r="J47" s="12">
        <v>43.95</v>
      </c>
      <c r="K47" s="12"/>
      <c r="L47" s="12">
        <v>43.335000000000001</v>
      </c>
      <c r="M47" s="12"/>
      <c r="N47" s="12">
        <v>8.5</v>
      </c>
      <c r="O47" s="12"/>
      <c r="P47" s="12" t="s">
        <v>29</v>
      </c>
      <c r="Q47" s="12">
        <v>2.2705040946845072</v>
      </c>
      <c r="R47" s="12">
        <v>0.12</v>
      </c>
      <c r="S47" s="12">
        <v>8.5</v>
      </c>
      <c r="T47" s="12">
        <v>0.5</v>
      </c>
      <c r="U47" s="12">
        <v>-1.5</v>
      </c>
      <c r="V47" s="12">
        <v>165</v>
      </c>
      <c r="W47" s="12">
        <v>-0.25</v>
      </c>
      <c r="X47" s="12">
        <v>0.33</v>
      </c>
      <c r="Y47" s="12"/>
      <c r="Z47" s="12">
        <v>0.64</v>
      </c>
      <c r="AA47" s="12">
        <v>1.5625</v>
      </c>
      <c r="AB47" s="12">
        <v>8.109375</v>
      </c>
      <c r="AC47" s="12">
        <v>8.3513092872638843</v>
      </c>
      <c r="AD47" s="12">
        <v>8.5468335568567113</v>
      </c>
      <c r="AE47" s="12">
        <v>0.12513553253940926</v>
      </c>
      <c r="AF47" s="12">
        <v>0.37513553253940923</v>
      </c>
      <c r="AG47" s="12"/>
      <c r="AH47" s="15">
        <v>0.38025209096908608</v>
      </c>
      <c r="AI47" s="12"/>
    </row>
    <row r="48" spans="1:35" x14ac:dyDescent="0.25">
      <c r="A48" s="12">
        <v>42</v>
      </c>
      <c r="B48" s="12"/>
      <c r="C48" s="12">
        <v>53</v>
      </c>
      <c r="D48" s="12">
        <v>1</v>
      </c>
      <c r="E48" s="12">
        <v>1</v>
      </c>
      <c r="F48" s="12">
        <v>0.67</v>
      </c>
      <c r="G48" s="12">
        <v>25.81</v>
      </c>
      <c r="H48" s="12">
        <v>43.16</v>
      </c>
      <c r="I48" s="12"/>
      <c r="J48" s="12">
        <v>45.06</v>
      </c>
      <c r="K48" s="12"/>
      <c r="L48" s="12">
        <v>44.11</v>
      </c>
      <c r="M48" s="12"/>
      <c r="N48" s="12">
        <v>13</v>
      </c>
      <c r="O48" s="12"/>
      <c r="P48" s="12" t="s">
        <v>29</v>
      </c>
      <c r="Q48" s="12">
        <v>2.2705040946845072</v>
      </c>
      <c r="R48" s="12">
        <v>7.0000000000000007E-2</v>
      </c>
      <c r="S48" s="12">
        <v>13</v>
      </c>
      <c r="T48" s="12">
        <v>0.75</v>
      </c>
      <c r="U48" s="12">
        <v>-0.75</v>
      </c>
      <c r="V48" s="12">
        <v>165</v>
      </c>
      <c r="W48" s="12">
        <v>0.375</v>
      </c>
      <c r="X48" s="12">
        <v>1</v>
      </c>
      <c r="Y48" s="12"/>
      <c r="Z48" s="12">
        <v>0.65</v>
      </c>
      <c r="AA48" s="12">
        <v>1.5384615384615383</v>
      </c>
      <c r="AB48" s="12">
        <v>13.576923076923077</v>
      </c>
      <c r="AC48" s="12">
        <v>13.55391002733964</v>
      </c>
      <c r="AD48" s="12">
        <v>13.670402049235618</v>
      </c>
      <c r="AE48" s="12">
        <v>7.5719814232385385E-2</v>
      </c>
      <c r="AF48" s="12">
        <v>-0.29928018576761461</v>
      </c>
      <c r="AG48" s="12"/>
      <c r="AH48" s="15">
        <v>0.29609349318398998</v>
      </c>
      <c r="AI48" s="12"/>
    </row>
    <row r="49" spans="1:35" x14ac:dyDescent="0.25">
      <c r="A49" s="12">
        <v>43</v>
      </c>
      <c r="B49" s="12"/>
      <c r="C49" s="12">
        <v>48</v>
      </c>
      <c r="D49" s="12">
        <v>1</v>
      </c>
      <c r="E49" s="12">
        <v>2</v>
      </c>
      <c r="F49" s="12">
        <v>0.4</v>
      </c>
      <c r="G49" s="12">
        <v>27.13</v>
      </c>
      <c r="H49" s="12">
        <v>42.88</v>
      </c>
      <c r="I49" s="12">
        <v>7.87</v>
      </c>
      <c r="J49" s="12">
        <v>44.06</v>
      </c>
      <c r="K49" s="12">
        <v>7.66</v>
      </c>
      <c r="L49" s="12">
        <v>43.47</v>
      </c>
      <c r="M49" s="12"/>
      <c r="N49" s="12">
        <v>10</v>
      </c>
      <c r="O49" s="12"/>
      <c r="P49" s="12" t="s">
        <v>29</v>
      </c>
      <c r="Q49" s="12">
        <v>2.2705040946845072</v>
      </c>
      <c r="R49" s="12">
        <v>0.05</v>
      </c>
      <c r="S49" s="12">
        <v>10</v>
      </c>
      <c r="T49" s="12">
        <v>0.5</v>
      </c>
      <c r="U49" s="12">
        <v>-0.75</v>
      </c>
      <c r="V49" s="12">
        <v>165</v>
      </c>
      <c r="W49" s="12">
        <v>0.125</v>
      </c>
      <c r="X49" s="12">
        <v>0.6</v>
      </c>
      <c r="Y49" s="12"/>
      <c r="Z49" s="12">
        <v>0.64</v>
      </c>
      <c r="AA49" s="12">
        <v>1.5625</v>
      </c>
      <c r="AB49" s="12">
        <v>10.1953125</v>
      </c>
      <c r="AC49" s="12">
        <v>10.01720265767635</v>
      </c>
      <c r="AD49" s="12">
        <v>10.098869914312944</v>
      </c>
      <c r="AE49" s="12">
        <v>5.2267044247420243E-2</v>
      </c>
      <c r="AF49" s="12">
        <v>-7.2732955752579764E-2</v>
      </c>
      <c r="AG49" s="12"/>
      <c r="AH49" s="15">
        <v>7.0587184291220004E-2</v>
      </c>
      <c r="AI49" s="12"/>
    </row>
    <row r="50" spans="1:35" x14ac:dyDescent="0.25">
      <c r="A50" s="12">
        <v>44</v>
      </c>
      <c r="B50" s="12"/>
      <c r="C50" s="12">
        <v>72</v>
      </c>
      <c r="D50" s="12">
        <v>1</v>
      </c>
      <c r="E50" s="12">
        <v>1</v>
      </c>
      <c r="F50" s="12">
        <v>0.8</v>
      </c>
      <c r="G50" s="12">
        <v>26.63</v>
      </c>
      <c r="H50" s="12">
        <v>42.03</v>
      </c>
      <c r="I50" s="12"/>
      <c r="J50" s="12">
        <v>42.35</v>
      </c>
      <c r="K50" s="12"/>
      <c r="L50" s="12">
        <v>42.19</v>
      </c>
      <c r="M50" s="12"/>
      <c r="N50" s="12">
        <v>13</v>
      </c>
      <c r="O50" s="12"/>
      <c r="P50" s="12" t="s">
        <v>29</v>
      </c>
      <c r="Q50" s="12">
        <v>2.2705040946845072</v>
      </c>
      <c r="R50" s="12">
        <v>0.05</v>
      </c>
      <c r="S50" s="12">
        <v>13</v>
      </c>
      <c r="T50" s="12">
        <v>0.5</v>
      </c>
      <c r="U50" s="12">
        <v>-0.25</v>
      </c>
      <c r="V50" s="12">
        <v>115</v>
      </c>
      <c r="W50" s="12">
        <v>0.375</v>
      </c>
      <c r="X50" s="12">
        <v>0.8</v>
      </c>
      <c r="Y50" s="12"/>
      <c r="Z50" s="12">
        <v>0.67</v>
      </c>
      <c r="AA50" s="12">
        <v>1.4925373134328357</v>
      </c>
      <c r="AB50" s="12">
        <v>13.559701492537313</v>
      </c>
      <c r="AC50" s="12">
        <v>13.415937952396257</v>
      </c>
      <c r="AD50" s="12">
        <v>13.494899200328282</v>
      </c>
      <c r="AE50" s="12">
        <v>5.2904036114456585E-2</v>
      </c>
      <c r="AF50" s="12">
        <v>-0.3220959638855434</v>
      </c>
      <c r="AG50" s="12"/>
      <c r="AH50" s="15">
        <v>0.32002606566101099</v>
      </c>
      <c r="AI50" s="12"/>
    </row>
    <row r="51" spans="1:35" x14ac:dyDescent="0.25">
      <c r="A51" s="12">
        <v>45</v>
      </c>
      <c r="B51" s="12"/>
      <c r="C51" s="12">
        <v>78</v>
      </c>
      <c r="D51" s="12">
        <v>2</v>
      </c>
      <c r="E51" s="12">
        <v>1</v>
      </c>
      <c r="F51" s="12">
        <v>0.35</v>
      </c>
      <c r="G51" s="12">
        <v>25.25</v>
      </c>
      <c r="H51" s="12">
        <v>43.66</v>
      </c>
      <c r="I51" s="12">
        <v>7.73</v>
      </c>
      <c r="J51" s="12">
        <v>43.95</v>
      </c>
      <c r="K51" s="12">
        <v>7.68</v>
      </c>
      <c r="L51" s="12">
        <v>43.805</v>
      </c>
      <c r="M51" s="12"/>
      <c r="N51" s="12">
        <v>15</v>
      </c>
      <c r="O51" s="12"/>
      <c r="P51" s="12" t="s">
        <v>29</v>
      </c>
      <c r="Q51" s="12">
        <v>2.2705040946845072</v>
      </c>
      <c r="R51" s="12">
        <v>0.05</v>
      </c>
      <c r="S51" s="12">
        <v>15</v>
      </c>
      <c r="T51" s="12">
        <v>0</v>
      </c>
      <c r="U51" s="12">
        <v>-0.75</v>
      </c>
      <c r="V51" s="12">
        <v>130</v>
      </c>
      <c r="W51" s="12">
        <v>-0.375</v>
      </c>
      <c r="X51" s="12">
        <v>0.67</v>
      </c>
      <c r="Y51" s="12"/>
      <c r="Z51" s="12">
        <v>0.65</v>
      </c>
      <c r="AA51" s="12">
        <v>1.5384615384615383</v>
      </c>
      <c r="AB51" s="12">
        <v>14.423076923076923</v>
      </c>
      <c r="AC51" s="12">
        <v>16.046861722938125</v>
      </c>
      <c r="AD51" s="12">
        <v>16.129054464446433</v>
      </c>
      <c r="AE51" s="12">
        <v>5.3425281980400287E-2</v>
      </c>
      <c r="AF51" s="12">
        <v>0.42842528198040031</v>
      </c>
      <c r="AG51" s="12"/>
      <c r="AH51" s="15">
        <v>0.43064333802423532</v>
      </c>
      <c r="AI51" s="12"/>
    </row>
    <row r="52" spans="1:35" x14ac:dyDescent="0.25">
      <c r="A52" s="12">
        <v>46</v>
      </c>
      <c r="B52" s="12"/>
      <c r="C52" s="12">
        <v>48</v>
      </c>
      <c r="D52" s="12">
        <v>2</v>
      </c>
      <c r="E52" s="12">
        <v>2</v>
      </c>
      <c r="F52" s="12">
        <v>0.5</v>
      </c>
      <c r="G52" s="12">
        <v>26.09</v>
      </c>
      <c r="H52" s="12">
        <v>44.75</v>
      </c>
      <c r="I52" s="12">
        <v>7.54</v>
      </c>
      <c r="J52" s="12">
        <v>48.5</v>
      </c>
      <c r="K52" s="12">
        <v>6.96</v>
      </c>
      <c r="L52" s="12">
        <v>46.625</v>
      </c>
      <c r="M52" s="12"/>
      <c r="N52" s="12">
        <v>9</v>
      </c>
      <c r="O52" s="12"/>
      <c r="P52" s="12" t="s">
        <v>29</v>
      </c>
      <c r="Q52" s="12">
        <v>2.2705040946845072</v>
      </c>
      <c r="R52" s="12">
        <v>0.05</v>
      </c>
      <c r="S52" s="12">
        <v>9</v>
      </c>
      <c r="T52" s="12">
        <v>0.5</v>
      </c>
      <c r="U52" s="12">
        <v>-1.25</v>
      </c>
      <c r="V52" s="12">
        <v>15</v>
      </c>
      <c r="W52" s="12">
        <v>-0.125</v>
      </c>
      <c r="X52" s="12">
        <v>0.8</v>
      </c>
      <c r="Y52" s="12"/>
      <c r="Z52" s="12">
        <v>0.65</v>
      </c>
      <c r="AA52" s="12">
        <v>1.5384615384615383</v>
      </c>
      <c r="AB52" s="12">
        <v>8.8076923076923084</v>
      </c>
      <c r="AC52" s="12">
        <v>8.866626002395936</v>
      </c>
      <c r="AD52" s="12">
        <v>8.9572741109012011</v>
      </c>
      <c r="AE52" s="12">
        <v>5.892127052842229E-2</v>
      </c>
      <c r="AF52" s="12">
        <v>0.18392127052842228</v>
      </c>
      <c r="AG52" s="12"/>
      <c r="AH52" s="15">
        <v>0.1866655229891771</v>
      </c>
      <c r="AI52" s="12"/>
    </row>
    <row r="53" spans="1:35" x14ac:dyDescent="0.25">
      <c r="A53" s="12">
        <v>47</v>
      </c>
      <c r="B53" s="12"/>
      <c r="C53" s="12">
        <v>69</v>
      </c>
      <c r="D53" s="12">
        <v>1</v>
      </c>
      <c r="E53" s="12">
        <v>2</v>
      </c>
      <c r="F53" s="12">
        <v>0.67</v>
      </c>
      <c r="G53" s="12">
        <v>27.37</v>
      </c>
      <c r="H53" s="12">
        <v>41.36</v>
      </c>
      <c r="I53" s="12">
        <v>8.16</v>
      </c>
      <c r="J53" s="12">
        <v>41.93</v>
      </c>
      <c r="K53" s="12">
        <v>8.0500000000000007</v>
      </c>
      <c r="L53" s="12">
        <v>41.644999999999996</v>
      </c>
      <c r="M53" s="12"/>
      <c r="N53" s="12">
        <v>11.5</v>
      </c>
      <c r="O53" s="12"/>
      <c r="P53" s="12" t="s">
        <v>29</v>
      </c>
      <c r="Q53" s="12">
        <v>2.2705040946845072</v>
      </c>
      <c r="R53" s="12">
        <v>0.05</v>
      </c>
      <c r="S53" s="12">
        <v>11.5</v>
      </c>
      <c r="T53" s="12">
        <v>0.15</v>
      </c>
      <c r="U53" s="12">
        <v>-0.75</v>
      </c>
      <c r="V53" s="12">
        <v>105</v>
      </c>
      <c r="W53" s="12">
        <v>-0.22500000000000001</v>
      </c>
      <c r="X53" s="12">
        <v>0.8</v>
      </c>
      <c r="Y53" s="12"/>
      <c r="Z53" s="12">
        <v>0.68</v>
      </c>
      <c r="AA53" s="12">
        <v>1.4705882352941175</v>
      </c>
      <c r="AB53" s="12">
        <v>11.169117647058824</v>
      </c>
      <c r="AC53" s="12">
        <v>11.857247175679085</v>
      </c>
      <c r="AD53" s="12">
        <v>11.935162443986229</v>
      </c>
      <c r="AE53" s="12">
        <v>5.2982382448858237E-2</v>
      </c>
      <c r="AF53" s="12">
        <v>0.27798238244885826</v>
      </c>
      <c r="AG53" s="12"/>
      <c r="AH53" s="15">
        <v>0.28001383288404108</v>
      </c>
      <c r="AI53" s="12"/>
    </row>
    <row r="54" spans="1:35" x14ac:dyDescent="0.25">
      <c r="A54" s="12">
        <v>48</v>
      </c>
      <c r="B54" s="12"/>
      <c r="C54" s="12">
        <v>38</v>
      </c>
      <c r="D54" s="12">
        <v>2</v>
      </c>
      <c r="E54" s="12">
        <v>2</v>
      </c>
      <c r="F54" s="12">
        <v>0.03</v>
      </c>
      <c r="G54" s="12">
        <v>26.25</v>
      </c>
      <c r="H54" s="12">
        <v>42.19</v>
      </c>
      <c r="I54" s="12">
        <v>8</v>
      </c>
      <c r="J54" s="12">
        <v>42.67</v>
      </c>
      <c r="K54" s="12">
        <v>7.91</v>
      </c>
      <c r="L54" s="12">
        <v>42.43</v>
      </c>
      <c r="M54" s="12"/>
      <c r="N54" s="12">
        <v>14</v>
      </c>
      <c r="O54" s="12"/>
      <c r="P54" s="12" t="s">
        <v>29</v>
      </c>
      <c r="Q54" s="12">
        <v>2.2705040946845072</v>
      </c>
      <c r="R54" s="12">
        <v>-0.14000000000000001</v>
      </c>
      <c r="S54" s="12">
        <v>14</v>
      </c>
      <c r="T54" s="12">
        <v>-0.75</v>
      </c>
      <c r="U54" s="12">
        <v>0</v>
      </c>
      <c r="V54" s="12">
        <v>0</v>
      </c>
      <c r="W54" s="12">
        <v>-0.75</v>
      </c>
      <c r="X54" s="12">
        <v>0.22</v>
      </c>
      <c r="Y54" s="12"/>
      <c r="Z54" s="12">
        <v>0.68</v>
      </c>
      <c r="AA54" s="12">
        <v>1.4705882352941175</v>
      </c>
      <c r="AB54" s="12">
        <v>12.897058823529411</v>
      </c>
      <c r="AC54" s="12">
        <v>14.649646428592627</v>
      </c>
      <c r="AD54" s="12">
        <v>14.427980254455635</v>
      </c>
      <c r="AE54" s="12">
        <v>-0.15073299841315446</v>
      </c>
      <c r="AF54" s="12">
        <v>0.59926700158684554</v>
      </c>
      <c r="AG54" s="12"/>
      <c r="AH54" s="15">
        <v>0.59333392991842826</v>
      </c>
      <c r="AI54" s="12"/>
    </row>
    <row r="55" spans="1:35" x14ac:dyDescent="0.25">
      <c r="A55" s="12">
        <v>49</v>
      </c>
      <c r="B55" s="12"/>
      <c r="C55" s="12">
        <v>37</v>
      </c>
      <c r="D55" s="12">
        <v>1</v>
      </c>
      <c r="E55" s="12">
        <v>2</v>
      </c>
      <c r="F55" s="12">
        <v>0.5</v>
      </c>
      <c r="G55" s="12">
        <v>27.74</v>
      </c>
      <c r="H55" s="12">
        <v>39.94</v>
      </c>
      <c r="I55" s="12">
        <v>8.4499999999999993</v>
      </c>
      <c r="J55" s="12">
        <v>41.77</v>
      </c>
      <c r="K55" s="12">
        <v>8.08</v>
      </c>
      <c r="L55" s="12">
        <v>40.855000000000004</v>
      </c>
      <c r="M55" s="12"/>
      <c r="N55" s="12">
        <v>11.5</v>
      </c>
      <c r="O55" s="12"/>
      <c r="P55" s="12" t="s">
        <v>29</v>
      </c>
      <c r="Q55" s="12">
        <v>2.2705040946845072</v>
      </c>
      <c r="R55" s="12">
        <v>0.16</v>
      </c>
      <c r="S55" s="12">
        <v>11.5</v>
      </c>
      <c r="T55" s="12">
        <v>1.5</v>
      </c>
      <c r="U55" s="12">
        <v>-1.75</v>
      </c>
      <c r="V55" s="12">
        <v>40</v>
      </c>
      <c r="W55" s="12">
        <v>0.625</v>
      </c>
      <c r="X55" s="12">
        <v>1</v>
      </c>
      <c r="Y55" s="12"/>
      <c r="Z55" s="12">
        <v>0.69</v>
      </c>
      <c r="AA55" s="12">
        <v>1.4492753623188408</v>
      </c>
      <c r="AB55" s="12">
        <v>12.405797101449275</v>
      </c>
      <c r="AC55" s="12">
        <v>11.688619695177509</v>
      </c>
      <c r="AD55" s="12">
        <v>11.933881532727884</v>
      </c>
      <c r="AE55" s="12">
        <v>0.16923066790975874</v>
      </c>
      <c r="AF55" s="12">
        <v>-0.45576933209024129</v>
      </c>
      <c r="AG55" s="12"/>
      <c r="AH55" s="15">
        <v>0.449456129384879</v>
      </c>
      <c r="AI55" s="12"/>
    </row>
    <row r="56" spans="1:35" x14ac:dyDescent="0.25">
      <c r="A56" s="12">
        <v>50</v>
      </c>
      <c r="B56" s="12"/>
      <c r="C56" s="12">
        <v>81</v>
      </c>
      <c r="D56" s="12">
        <v>1</v>
      </c>
      <c r="E56" s="12">
        <v>1</v>
      </c>
      <c r="F56" s="12">
        <v>0.5</v>
      </c>
      <c r="G56" s="12">
        <v>28.19</v>
      </c>
      <c r="H56" s="12">
        <v>43.16</v>
      </c>
      <c r="I56" s="12">
        <v>7.82</v>
      </c>
      <c r="J56" s="12">
        <v>44.23</v>
      </c>
      <c r="K56" s="12">
        <v>7.63</v>
      </c>
      <c r="L56" s="12">
        <v>43.694999999999993</v>
      </c>
      <c r="M56" s="12"/>
      <c r="N56" s="12">
        <v>6.5</v>
      </c>
      <c r="O56" s="12"/>
      <c r="P56" s="12" t="s">
        <v>29</v>
      </c>
      <c r="Q56" s="12">
        <v>2.2705040946845072</v>
      </c>
      <c r="R56" s="12">
        <v>0.24</v>
      </c>
      <c r="S56" s="12">
        <v>7</v>
      </c>
      <c r="T56" s="12">
        <v>1.25</v>
      </c>
      <c r="U56" s="12">
        <v>-0.75</v>
      </c>
      <c r="V56" s="12">
        <v>90</v>
      </c>
      <c r="W56" s="12">
        <v>0.875</v>
      </c>
      <c r="X56" s="12">
        <v>1</v>
      </c>
      <c r="Y56" s="12"/>
      <c r="Z56" s="12">
        <v>0.63</v>
      </c>
      <c r="AA56" s="12">
        <v>1.5873015873015872</v>
      </c>
      <c r="AB56" s="12">
        <v>7.8888888888888893</v>
      </c>
      <c r="AC56" s="12">
        <v>6.181410272254122</v>
      </c>
      <c r="AD56" s="12">
        <v>6.5772918761758365</v>
      </c>
      <c r="AE56" s="12">
        <v>0.24940541047068018</v>
      </c>
      <c r="AF56" s="12">
        <v>-0.62559458952931979</v>
      </c>
      <c r="AG56" s="12"/>
      <c r="AH56" s="15">
        <v>0.61523715819647795</v>
      </c>
      <c r="AI56" s="12"/>
    </row>
    <row r="57" spans="1:35" x14ac:dyDescent="0.25">
      <c r="A57" s="12">
        <v>51</v>
      </c>
      <c r="B57" s="12"/>
      <c r="C57" s="12">
        <v>59</v>
      </c>
      <c r="D57" s="12">
        <v>2</v>
      </c>
      <c r="E57" s="12">
        <v>2</v>
      </c>
      <c r="F57" s="12">
        <v>0.67</v>
      </c>
      <c r="G57" s="12">
        <v>25.85</v>
      </c>
      <c r="H57" s="12">
        <v>41.38</v>
      </c>
      <c r="I57" s="12">
        <v>8.16</v>
      </c>
      <c r="J57" s="12">
        <v>42.65</v>
      </c>
      <c r="K57" s="12">
        <v>7.91</v>
      </c>
      <c r="L57" s="12">
        <v>42.015000000000001</v>
      </c>
      <c r="M57" s="12"/>
      <c r="N57" s="12">
        <v>15</v>
      </c>
      <c r="O57" s="12"/>
      <c r="P57" s="12" t="s">
        <v>29</v>
      </c>
      <c r="Q57" s="12">
        <v>2.2705040946845072</v>
      </c>
      <c r="R57" s="12">
        <v>0.28999999999999998</v>
      </c>
      <c r="S57" s="12">
        <v>15.5</v>
      </c>
      <c r="T57" s="12">
        <v>1</v>
      </c>
      <c r="U57" s="12">
        <v>-1.5</v>
      </c>
      <c r="V57" s="12">
        <v>90</v>
      </c>
      <c r="W57" s="12">
        <v>0.25</v>
      </c>
      <c r="X57" s="12">
        <v>0.67</v>
      </c>
      <c r="Y57" s="12"/>
      <c r="Z57" s="12">
        <v>0.69</v>
      </c>
      <c r="AA57" s="12">
        <v>1.4492753623188408</v>
      </c>
      <c r="AB57" s="12">
        <v>15.362318840579711</v>
      </c>
      <c r="AC57" s="12">
        <v>15.898988543421158</v>
      </c>
      <c r="AD57" s="12">
        <v>16.356971519560574</v>
      </c>
      <c r="AE57" s="12">
        <v>0.31600825353619688</v>
      </c>
      <c r="AF57" s="12">
        <v>6.6008253536196881E-2</v>
      </c>
      <c r="AG57" s="12"/>
      <c r="AH57" s="15">
        <v>7.8338097522062389E-2</v>
      </c>
      <c r="AI57" s="12"/>
    </row>
    <row r="58" spans="1:35" x14ac:dyDescent="0.25">
      <c r="A58" s="12">
        <v>52</v>
      </c>
      <c r="B58" s="12"/>
      <c r="C58" s="12">
        <v>72</v>
      </c>
      <c r="D58" s="12">
        <v>1</v>
      </c>
      <c r="E58" s="12">
        <v>1</v>
      </c>
      <c r="F58" s="12">
        <v>0.25</v>
      </c>
      <c r="G58" s="12">
        <v>26.04</v>
      </c>
      <c r="H58" s="12">
        <v>42.83</v>
      </c>
      <c r="I58" s="12"/>
      <c r="J58" s="12">
        <v>47.94</v>
      </c>
      <c r="K58" s="12"/>
      <c r="L58" s="12">
        <v>45.384999999999998</v>
      </c>
      <c r="M58" s="12"/>
      <c r="N58" s="12">
        <v>13.5</v>
      </c>
      <c r="O58" s="12"/>
      <c r="P58" s="12" t="s">
        <v>29</v>
      </c>
      <c r="Q58" s="12">
        <v>2.2705040946845072</v>
      </c>
      <c r="R58" s="12">
        <v>-1.53</v>
      </c>
      <c r="S58" s="12">
        <v>11</v>
      </c>
      <c r="T58" s="12">
        <v>-0.25</v>
      </c>
      <c r="U58" s="12">
        <v>-4</v>
      </c>
      <c r="V58" s="12">
        <v>60</v>
      </c>
      <c r="W58" s="12">
        <v>-2.25</v>
      </c>
      <c r="X58" s="12">
        <v>0.4</v>
      </c>
      <c r="Y58" s="12"/>
      <c r="Z58" s="12">
        <v>0.61</v>
      </c>
      <c r="AA58" s="12">
        <v>1.639344262295082</v>
      </c>
      <c r="AB58" s="12">
        <v>9.8114754098360653</v>
      </c>
      <c r="AC58" s="12">
        <v>13.58135460599045</v>
      </c>
      <c r="AD58" s="12">
        <v>11.008967001274033</v>
      </c>
      <c r="AE58" s="12">
        <v>-1.5691564388770141</v>
      </c>
      <c r="AF58" s="12">
        <v>0.68084356112298594</v>
      </c>
      <c r="AG58" s="12"/>
      <c r="AH58" s="15">
        <v>0.61304209659366471</v>
      </c>
      <c r="AI58" s="12"/>
    </row>
    <row r="59" spans="1:35" x14ac:dyDescent="0.25">
      <c r="A59" s="12">
        <v>53</v>
      </c>
      <c r="B59" s="12"/>
      <c r="C59" s="12">
        <v>73</v>
      </c>
      <c r="D59" s="12">
        <v>1</v>
      </c>
      <c r="E59" s="12">
        <v>1</v>
      </c>
      <c r="F59" s="12">
        <v>0.4</v>
      </c>
      <c r="G59" s="12">
        <v>26.51</v>
      </c>
      <c r="H59" s="12">
        <v>42.83</v>
      </c>
      <c r="I59" s="12"/>
      <c r="J59" s="12">
        <v>44.12</v>
      </c>
      <c r="K59" s="12"/>
      <c r="L59" s="12">
        <v>43.474999999999994</v>
      </c>
      <c r="M59" s="12"/>
      <c r="N59" s="12">
        <v>12</v>
      </c>
      <c r="O59" s="12"/>
      <c r="P59" s="12" t="s">
        <v>29</v>
      </c>
      <c r="Q59" s="12">
        <v>2.2705040946845072</v>
      </c>
      <c r="R59" s="12">
        <v>-0.12</v>
      </c>
      <c r="S59" s="12">
        <v>12</v>
      </c>
      <c r="T59" s="12">
        <v>0.5</v>
      </c>
      <c r="U59" s="12">
        <v>-1.75</v>
      </c>
      <c r="V59" s="12">
        <v>2</v>
      </c>
      <c r="W59" s="12">
        <v>-0.375</v>
      </c>
      <c r="X59" s="12">
        <v>1</v>
      </c>
      <c r="Y59" s="12"/>
      <c r="Z59" s="12">
        <v>0.66</v>
      </c>
      <c r="AA59" s="12">
        <v>1.5151515151515151</v>
      </c>
      <c r="AB59" s="12">
        <v>11.431818181818182</v>
      </c>
      <c r="AC59" s="12">
        <v>12.305346699274716</v>
      </c>
      <c r="AD59" s="12">
        <v>12.109931966382296</v>
      </c>
      <c r="AE59" s="12">
        <v>-0.12897372370899723</v>
      </c>
      <c r="AF59" s="12">
        <v>0.24602627629100277</v>
      </c>
      <c r="AG59" s="12"/>
      <c r="AH59" s="15">
        <v>0.24074415548020831</v>
      </c>
      <c r="AI59" s="12"/>
    </row>
    <row r="60" spans="1:35" x14ac:dyDescent="0.25">
      <c r="A60" s="12">
        <v>54</v>
      </c>
      <c r="B60" s="12"/>
      <c r="C60" s="12">
        <v>57</v>
      </c>
      <c r="D60" s="12">
        <v>2</v>
      </c>
      <c r="E60" s="12">
        <v>2</v>
      </c>
      <c r="F60" s="12">
        <v>0.7</v>
      </c>
      <c r="G60" s="12">
        <v>28.78</v>
      </c>
      <c r="H60" s="12">
        <v>41.26</v>
      </c>
      <c r="I60" s="12"/>
      <c r="J60" s="12">
        <v>42.56</v>
      </c>
      <c r="K60" s="12"/>
      <c r="L60" s="12">
        <v>41.91</v>
      </c>
      <c r="M60" s="12"/>
      <c r="N60" s="12">
        <v>10.5</v>
      </c>
      <c r="O60" s="12"/>
      <c r="P60" s="12" t="s">
        <v>29</v>
      </c>
      <c r="Q60" s="12">
        <v>2.2705040946845072</v>
      </c>
      <c r="R60" s="12">
        <v>-0.57999999999999996</v>
      </c>
      <c r="S60" s="12">
        <v>9.5</v>
      </c>
      <c r="T60" s="12">
        <v>0</v>
      </c>
      <c r="U60" s="12">
        <v>-1</v>
      </c>
      <c r="V60" s="12">
        <v>130</v>
      </c>
      <c r="W60" s="12">
        <v>-0.5</v>
      </c>
      <c r="X60" s="12">
        <v>0.67</v>
      </c>
      <c r="Y60" s="12"/>
      <c r="Z60" s="12">
        <v>0.66</v>
      </c>
      <c r="AA60" s="12">
        <v>1.5151515151515151</v>
      </c>
      <c r="AB60" s="12">
        <v>9.7424242424242422</v>
      </c>
      <c r="AC60" s="12">
        <v>8.4941783504176982</v>
      </c>
      <c r="AD60" s="12">
        <v>7.5947988293651862</v>
      </c>
      <c r="AE60" s="12">
        <v>-0.59359048389465785</v>
      </c>
      <c r="AF60" s="12">
        <v>-9.359048389465785E-2</v>
      </c>
      <c r="AG60" s="12"/>
      <c r="AH60" s="15">
        <v>0.116351676985122</v>
      </c>
      <c r="AI60" s="12"/>
    </row>
    <row r="61" spans="1:35" x14ac:dyDescent="0.25">
      <c r="A61" s="12">
        <v>55</v>
      </c>
      <c r="B61" s="12"/>
      <c r="C61" s="12">
        <v>59</v>
      </c>
      <c r="D61" s="12">
        <v>1</v>
      </c>
      <c r="E61" s="12">
        <v>2</v>
      </c>
      <c r="F61" s="12">
        <v>0.63</v>
      </c>
      <c r="G61" s="12">
        <v>29.16</v>
      </c>
      <c r="H61" s="12">
        <v>39.380000000000003</v>
      </c>
      <c r="I61" s="12"/>
      <c r="J61" s="12">
        <v>40.81</v>
      </c>
      <c r="K61" s="12"/>
      <c r="L61" s="12">
        <v>40.094999999999999</v>
      </c>
      <c r="M61" s="12"/>
      <c r="N61" s="12">
        <v>11.5</v>
      </c>
      <c r="O61" s="12"/>
      <c r="P61" s="12" t="s">
        <v>29</v>
      </c>
      <c r="Q61" s="12">
        <v>2.2705040946845072</v>
      </c>
      <c r="R61" s="12">
        <v>0.01</v>
      </c>
      <c r="S61" s="12">
        <v>11.5</v>
      </c>
      <c r="T61" s="12">
        <v>0</v>
      </c>
      <c r="U61" s="12">
        <v>-0.25</v>
      </c>
      <c r="V61" s="12">
        <v>25</v>
      </c>
      <c r="W61" s="12">
        <v>-0.125</v>
      </c>
      <c r="X61" s="12">
        <v>0.67</v>
      </c>
      <c r="Y61" s="12"/>
      <c r="Z61" s="12">
        <v>0.68</v>
      </c>
      <c r="AA61" s="12">
        <v>1.4705882352941175</v>
      </c>
      <c r="AB61" s="12">
        <v>11.316176470588236</v>
      </c>
      <c r="AC61" s="12">
        <v>9.1685429182690008</v>
      </c>
      <c r="AD61" s="12">
        <v>9.1835760977579479</v>
      </c>
      <c r="AE61" s="12">
        <v>1.0222562052484037E-2</v>
      </c>
      <c r="AF61" s="12">
        <v>0.13522256205248404</v>
      </c>
      <c r="AG61" s="12"/>
      <c r="AH61" s="15">
        <v>0.13559254267700899</v>
      </c>
      <c r="AI61" s="12"/>
    </row>
    <row r="62" spans="1:35" x14ac:dyDescent="0.25">
      <c r="A62" s="12">
        <v>56</v>
      </c>
      <c r="B62" s="12"/>
      <c r="C62" s="12">
        <v>67</v>
      </c>
      <c r="D62" s="12">
        <v>1</v>
      </c>
      <c r="E62" s="12">
        <v>1</v>
      </c>
      <c r="F62" s="12">
        <v>0.5</v>
      </c>
      <c r="G62" s="12">
        <v>26.07</v>
      </c>
      <c r="H62" s="12">
        <v>43.89</v>
      </c>
      <c r="I62" s="12"/>
      <c r="J62" s="12">
        <v>45.36</v>
      </c>
      <c r="K62" s="12"/>
      <c r="L62" s="12">
        <v>44.625</v>
      </c>
      <c r="M62" s="12"/>
      <c r="N62" s="12">
        <v>12</v>
      </c>
      <c r="O62" s="12"/>
      <c r="P62" s="12" t="s">
        <v>29</v>
      </c>
      <c r="Q62" s="12">
        <v>2.2705040946845072</v>
      </c>
      <c r="R62" s="12">
        <v>-0.14000000000000001</v>
      </c>
      <c r="S62" s="12">
        <v>12</v>
      </c>
      <c r="T62" s="12">
        <v>-0.25</v>
      </c>
      <c r="U62" s="12">
        <v>-0.75</v>
      </c>
      <c r="V62" s="12">
        <v>180</v>
      </c>
      <c r="W62" s="12">
        <v>-0.625</v>
      </c>
      <c r="X62" s="12">
        <v>1</v>
      </c>
      <c r="Y62" s="12"/>
      <c r="Z62" s="12">
        <v>0.67</v>
      </c>
      <c r="AA62" s="12">
        <v>1.4925373134328357</v>
      </c>
      <c r="AB62" s="12">
        <v>11.067164179104477</v>
      </c>
      <c r="AC62" s="12">
        <v>12.238023378723003</v>
      </c>
      <c r="AD62" s="12">
        <v>12.002306459235893</v>
      </c>
      <c r="AE62" s="12">
        <v>-0.15793033605636403</v>
      </c>
      <c r="AF62" s="12">
        <v>0.46706966394363597</v>
      </c>
      <c r="AG62" s="12"/>
      <c r="AH62" s="15">
        <v>0.46031035042467361</v>
      </c>
      <c r="AI62" s="12"/>
    </row>
    <row r="63" spans="1:35" x14ac:dyDescent="0.25">
      <c r="A63" s="12">
        <v>57</v>
      </c>
      <c r="B63" s="12"/>
      <c r="C63" s="12">
        <v>61</v>
      </c>
      <c r="D63" s="12">
        <v>1</v>
      </c>
      <c r="E63" s="12">
        <v>1</v>
      </c>
      <c r="F63" s="12">
        <v>0.67</v>
      </c>
      <c r="G63" s="12">
        <v>25.93</v>
      </c>
      <c r="H63" s="12">
        <v>42.4</v>
      </c>
      <c r="I63" s="12"/>
      <c r="J63" s="12">
        <v>42.67</v>
      </c>
      <c r="K63" s="12"/>
      <c r="L63" s="12">
        <v>42.534999999999997</v>
      </c>
      <c r="M63" s="12"/>
      <c r="N63" s="12">
        <v>15</v>
      </c>
      <c r="O63" s="12"/>
      <c r="P63" s="12" t="s">
        <v>29</v>
      </c>
      <c r="Q63" s="12">
        <v>2.2705040946845072</v>
      </c>
      <c r="R63" s="12">
        <v>-0.28000000000000003</v>
      </c>
      <c r="S63" s="12">
        <v>14.5</v>
      </c>
      <c r="T63" s="12">
        <v>0.25</v>
      </c>
      <c r="U63" s="12">
        <v>-0.5</v>
      </c>
      <c r="V63" s="12">
        <v>115</v>
      </c>
      <c r="W63" s="12">
        <v>0</v>
      </c>
      <c r="X63" s="12">
        <v>1</v>
      </c>
      <c r="Y63" s="12"/>
      <c r="Z63" s="12">
        <v>0.56000000000000005</v>
      </c>
      <c r="AA63" s="12">
        <v>1.7857142857142856</v>
      </c>
      <c r="AB63" s="12">
        <v>15</v>
      </c>
      <c r="AC63" s="12">
        <v>15.831413842670422</v>
      </c>
      <c r="AD63" s="12">
        <v>15.388020718829686</v>
      </c>
      <c r="AE63" s="12">
        <v>-0.24830014935081182</v>
      </c>
      <c r="AF63" s="12">
        <v>-0.24830014935081182</v>
      </c>
      <c r="AG63" s="12"/>
      <c r="AH63" s="15">
        <v>0.25809095327931902</v>
      </c>
      <c r="AI63" s="12"/>
    </row>
    <row r="64" spans="1:35" x14ac:dyDescent="0.25">
      <c r="A64" s="12">
        <v>58</v>
      </c>
      <c r="B64" s="12"/>
      <c r="C64" s="12">
        <v>72</v>
      </c>
      <c r="D64" s="12">
        <v>1</v>
      </c>
      <c r="E64" s="12">
        <v>1</v>
      </c>
      <c r="F64" s="12">
        <v>0.33</v>
      </c>
      <c r="G64" s="12">
        <v>27.98</v>
      </c>
      <c r="H64" s="12">
        <v>40.42</v>
      </c>
      <c r="I64" s="12"/>
      <c r="J64" s="12">
        <v>41.11</v>
      </c>
      <c r="K64" s="12"/>
      <c r="L64" s="12">
        <v>40.765000000000001</v>
      </c>
      <c r="M64" s="12"/>
      <c r="N64" s="12">
        <v>11</v>
      </c>
      <c r="O64" s="12"/>
      <c r="P64" s="12" t="s">
        <v>29</v>
      </c>
      <c r="Q64" s="12">
        <v>2.2705040946845072</v>
      </c>
      <c r="R64" s="12">
        <v>0.05</v>
      </c>
      <c r="S64" s="12">
        <v>11</v>
      </c>
      <c r="T64" s="12">
        <v>1</v>
      </c>
      <c r="U64" s="12">
        <v>-0.5</v>
      </c>
      <c r="V64" s="12">
        <v>165</v>
      </c>
      <c r="W64" s="12">
        <v>0.75</v>
      </c>
      <c r="X64" s="12">
        <v>1</v>
      </c>
      <c r="Y64" s="12"/>
      <c r="Z64" s="12">
        <v>0.69</v>
      </c>
      <c r="AA64" s="12">
        <v>1.4492753623188408</v>
      </c>
      <c r="AB64" s="12">
        <v>12.086956521739131</v>
      </c>
      <c r="AC64" s="12">
        <v>11.301743734137572</v>
      </c>
      <c r="AD64" s="12">
        <v>11.378081923238282</v>
      </c>
      <c r="AE64" s="12">
        <v>5.2673350479489893E-2</v>
      </c>
      <c r="AF64" s="12">
        <v>-0.69732664952051016</v>
      </c>
      <c r="AG64" s="12"/>
      <c r="AH64" s="15">
        <v>0.69537154449285499</v>
      </c>
      <c r="AI64" s="12"/>
    </row>
    <row r="65" spans="1:36" x14ac:dyDescent="0.25">
      <c r="A65" s="12">
        <v>59</v>
      </c>
      <c r="B65" s="12"/>
      <c r="C65" s="12">
        <v>65</v>
      </c>
      <c r="D65" s="12">
        <v>2</v>
      </c>
      <c r="E65" s="12">
        <v>2</v>
      </c>
      <c r="F65" s="12">
        <v>0.5</v>
      </c>
      <c r="G65" s="12">
        <v>25.27</v>
      </c>
      <c r="H65" s="12">
        <v>44.7</v>
      </c>
      <c r="I65" s="12"/>
      <c r="J65" s="12">
        <v>46.49</v>
      </c>
      <c r="K65" s="12"/>
      <c r="L65" s="12">
        <v>45.594999999999999</v>
      </c>
      <c r="M65" s="12"/>
      <c r="N65" s="12">
        <v>13</v>
      </c>
      <c r="O65" s="12"/>
      <c r="P65" s="12" t="s">
        <v>29</v>
      </c>
      <c r="Q65" s="12">
        <v>2.2705040946845072</v>
      </c>
      <c r="R65" s="12">
        <v>-0.05</v>
      </c>
      <c r="S65" s="12">
        <v>13</v>
      </c>
      <c r="T65" s="12">
        <v>0</v>
      </c>
      <c r="U65" s="12">
        <v>-2</v>
      </c>
      <c r="V65" s="12">
        <v>0</v>
      </c>
      <c r="W65" s="12">
        <v>-1</v>
      </c>
      <c r="X65" s="12">
        <v>0.67</v>
      </c>
      <c r="Y65" s="12"/>
      <c r="Z65" s="12">
        <v>0.6</v>
      </c>
      <c r="AA65" s="12">
        <v>1.6666666666666667</v>
      </c>
      <c r="AB65" s="12">
        <v>11.333333333333334</v>
      </c>
      <c r="AC65" s="12">
        <v>13.697371271640836</v>
      </c>
      <c r="AD65" s="12">
        <v>13.610569353494698</v>
      </c>
      <c r="AE65" s="12">
        <v>-5.2081150887682878E-2</v>
      </c>
      <c r="AF65" s="12">
        <v>0.94791884911231716</v>
      </c>
      <c r="AG65" s="12"/>
      <c r="AH65" s="15">
        <v>0.94560228240397204</v>
      </c>
      <c r="AI65" s="12"/>
    </row>
    <row r="66" spans="1:36" x14ac:dyDescent="0.25">
      <c r="A66" s="12">
        <v>60</v>
      </c>
      <c r="B66" s="12"/>
      <c r="C66" s="12">
        <v>48</v>
      </c>
      <c r="D66" s="12">
        <v>1</v>
      </c>
      <c r="E66" s="12">
        <v>1</v>
      </c>
      <c r="F66" s="12">
        <v>0.67</v>
      </c>
      <c r="G66" s="12">
        <v>26.05</v>
      </c>
      <c r="H66" s="12">
        <v>41.46</v>
      </c>
      <c r="I66" s="12"/>
      <c r="J66" s="12">
        <v>41.72</v>
      </c>
      <c r="K66" s="12"/>
      <c r="L66" s="12">
        <v>41.59</v>
      </c>
      <c r="M66" s="12"/>
      <c r="N66" s="12">
        <v>15.5</v>
      </c>
      <c r="O66" s="12"/>
      <c r="P66" s="12" t="s">
        <v>29</v>
      </c>
      <c r="Q66" s="12">
        <v>2.2705040946845072</v>
      </c>
      <c r="R66" s="12">
        <v>-0.11</v>
      </c>
      <c r="S66" s="12">
        <v>15.5</v>
      </c>
      <c r="T66" s="12">
        <v>0</v>
      </c>
      <c r="U66" s="12">
        <v>0</v>
      </c>
      <c r="V66" s="12">
        <v>0</v>
      </c>
      <c r="W66" s="12">
        <v>0</v>
      </c>
      <c r="X66" s="12">
        <v>1</v>
      </c>
      <c r="Y66" s="12"/>
      <c r="Z66" s="12">
        <v>0.7</v>
      </c>
      <c r="AA66" s="12">
        <v>1.4285714285714286</v>
      </c>
      <c r="AB66" s="12">
        <v>15.5</v>
      </c>
      <c r="AC66" s="12">
        <v>16.3950045947762</v>
      </c>
      <c r="AD66" s="12">
        <v>16.224308788533531</v>
      </c>
      <c r="AE66" s="12">
        <v>-0.11948706436986853</v>
      </c>
      <c r="AF66" s="12">
        <v>-0.11948706436986853</v>
      </c>
      <c r="AG66" s="12"/>
      <c r="AH66" s="15">
        <v>0.124047724585158</v>
      </c>
      <c r="AI66" s="12"/>
    </row>
    <row r="67" spans="1:36" x14ac:dyDescent="0.25">
      <c r="A67" s="12">
        <v>61</v>
      </c>
      <c r="B67" s="12"/>
      <c r="C67" s="12">
        <v>48</v>
      </c>
      <c r="D67" s="12">
        <v>1</v>
      </c>
      <c r="E67" s="12">
        <v>2</v>
      </c>
      <c r="F67" s="12">
        <v>0.67</v>
      </c>
      <c r="G67" s="12">
        <v>26.05</v>
      </c>
      <c r="H67" s="12">
        <v>41.46</v>
      </c>
      <c r="I67" s="12"/>
      <c r="J67" s="12">
        <v>41.72</v>
      </c>
      <c r="K67" s="12"/>
      <c r="L67" s="12">
        <v>41.59</v>
      </c>
      <c r="M67" s="12"/>
      <c r="N67" s="12">
        <v>15.5</v>
      </c>
      <c r="O67" s="12"/>
      <c r="P67" s="12" t="s">
        <v>29</v>
      </c>
      <c r="Q67" s="12">
        <v>2.2705040946845072</v>
      </c>
      <c r="R67" s="12">
        <v>-0.11</v>
      </c>
      <c r="S67" s="12">
        <v>15.5</v>
      </c>
      <c r="T67" s="12">
        <v>0</v>
      </c>
      <c r="U67" s="12">
        <v>0</v>
      </c>
      <c r="V67" s="12">
        <v>0</v>
      </c>
      <c r="W67" s="12">
        <v>0</v>
      </c>
      <c r="X67" s="12">
        <v>1</v>
      </c>
      <c r="Y67" s="12"/>
      <c r="Z67" s="12">
        <v>0.66</v>
      </c>
      <c r="AA67" s="12">
        <v>1.5151515151515151</v>
      </c>
      <c r="AB67" s="12">
        <v>15.5</v>
      </c>
      <c r="AC67" s="12">
        <v>16.3950045947762</v>
      </c>
      <c r="AD67" s="12">
        <v>16.224308788533531</v>
      </c>
      <c r="AE67" s="12">
        <v>-0.11265923212016177</v>
      </c>
      <c r="AF67" s="12">
        <v>-0.11265923212016177</v>
      </c>
      <c r="AG67" s="12"/>
      <c r="AH67" s="15">
        <v>0.116959283180292</v>
      </c>
      <c r="AI67" s="12"/>
    </row>
    <row r="68" spans="1:36" x14ac:dyDescent="0.25">
      <c r="A68" s="12">
        <v>62</v>
      </c>
      <c r="B68" s="12"/>
      <c r="C68" s="12">
        <v>74</v>
      </c>
      <c r="D68" s="12">
        <v>1</v>
      </c>
      <c r="E68" s="12">
        <v>2</v>
      </c>
      <c r="F68" s="12">
        <v>0.25</v>
      </c>
      <c r="G68" s="12">
        <v>27.54</v>
      </c>
      <c r="H68" s="12">
        <v>42.45</v>
      </c>
      <c r="I68" s="12"/>
      <c r="J68" s="12">
        <v>42.32</v>
      </c>
      <c r="K68" s="12"/>
      <c r="L68" s="12">
        <v>42.385000000000005</v>
      </c>
      <c r="M68" s="12"/>
      <c r="N68" s="12">
        <v>9.5</v>
      </c>
      <c r="O68" s="12"/>
      <c r="P68" s="12" t="s">
        <v>29</v>
      </c>
      <c r="Q68" s="12">
        <v>2.2705040946845072</v>
      </c>
      <c r="R68" s="12">
        <v>0.12</v>
      </c>
      <c r="S68" s="12">
        <v>9.5</v>
      </c>
      <c r="T68" s="12">
        <v>1.25</v>
      </c>
      <c r="U68" s="12">
        <v>-1.25</v>
      </c>
      <c r="V68" s="12">
        <v>105</v>
      </c>
      <c r="W68" s="12">
        <v>0.625</v>
      </c>
      <c r="X68" s="12">
        <v>0.8</v>
      </c>
      <c r="Y68" s="12"/>
      <c r="Z68" s="12">
        <v>0.65</v>
      </c>
      <c r="AA68" s="12">
        <v>1.5384615384615383</v>
      </c>
      <c r="AB68" s="12">
        <v>10.461538461538462</v>
      </c>
      <c r="AC68" s="12">
        <v>10.203349003488498</v>
      </c>
      <c r="AD68" s="12">
        <v>10.394031443407172</v>
      </c>
      <c r="AE68" s="12">
        <v>0.12394358594713852</v>
      </c>
      <c r="AF68" s="12">
        <v>-0.5010564140528615</v>
      </c>
      <c r="AG68" s="12"/>
      <c r="AH68" s="15">
        <v>0.49616637010776599</v>
      </c>
      <c r="AI68" s="12"/>
    </row>
    <row r="69" spans="1:36" x14ac:dyDescent="0.25">
      <c r="A69" s="12">
        <v>63</v>
      </c>
      <c r="B69" s="12"/>
      <c r="C69" s="12">
        <v>57</v>
      </c>
      <c r="D69" s="12">
        <v>1</v>
      </c>
      <c r="E69" s="12">
        <v>2</v>
      </c>
      <c r="F69" s="12">
        <v>0.6</v>
      </c>
      <c r="G69" s="12">
        <v>27.57</v>
      </c>
      <c r="H69" s="12">
        <v>40.47</v>
      </c>
      <c r="I69" s="12"/>
      <c r="J69" s="12">
        <v>42.99</v>
      </c>
      <c r="K69" s="12"/>
      <c r="L69" s="12">
        <v>41.730000000000004</v>
      </c>
      <c r="M69" s="12"/>
      <c r="N69" s="12">
        <v>13.5</v>
      </c>
      <c r="O69" s="12"/>
      <c r="P69" s="12" t="s">
        <v>29</v>
      </c>
      <c r="Q69" s="12">
        <v>2.2705040946845072</v>
      </c>
      <c r="R69" s="12">
        <v>-0.33</v>
      </c>
      <c r="S69" s="12">
        <v>13</v>
      </c>
      <c r="T69" s="12">
        <v>0.5</v>
      </c>
      <c r="U69" s="12">
        <v>-2.5</v>
      </c>
      <c r="V69" s="12">
        <v>10</v>
      </c>
      <c r="W69" s="12">
        <v>-0.75</v>
      </c>
      <c r="X69" s="12">
        <v>0.45</v>
      </c>
      <c r="Y69" s="12"/>
      <c r="Z69" s="12">
        <v>0.68</v>
      </c>
      <c r="AA69" s="12">
        <v>1.4705882352941175</v>
      </c>
      <c r="AB69" s="12">
        <v>12.397058823529411</v>
      </c>
      <c r="AC69" s="12">
        <v>11.735616171829026</v>
      </c>
      <c r="AD69" s="12">
        <v>11.223835114188912</v>
      </c>
      <c r="AE69" s="12">
        <v>-0.34801111919527761</v>
      </c>
      <c r="AF69" s="12">
        <v>0.40198888080472239</v>
      </c>
      <c r="AG69" s="12"/>
      <c r="AH69" s="15">
        <v>0.38868218525651899</v>
      </c>
      <c r="AI69" s="12"/>
    </row>
    <row r="70" spans="1:36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>
        <v>-3.4744796614593065E-2</v>
      </c>
      <c r="AG70" s="12"/>
      <c r="AH70" s="12">
        <v>28.66076573517779</v>
      </c>
      <c r="AI70" s="12"/>
    </row>
    <row r="71" spans="1:36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6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 t="s">
        <v>109</v>
      </c>
      <c r="AC72" s="12"/>
      <c r="AD72" s="12">
        <v>-5.5150470816814389E-4</v>
      </c>
      <c r="AE72" s="12"/>
      <c r="AF72" s="12"/>
      <c r="AG72" s="12"/>
      <c r="AH72" s="12"/>
      <c r="AI72" s="12"/>
    </row>
    <row r="73" spans="1:36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 t="s">
        <v>110</v>
      </c>
      <c r="AC73" s="12"/>
      <c r="AD73" s="12">
        <v>0.45493278944726651</v>
      </c>
      <c r="AE73" s="12"/>
      <c r="AF73" s="12"/>
      <c r="AG73" s="12"/>
      <c r="AH73" s="12"/>
      <c r="AI73" s="12"/>
    </row>
    <row r="76" spans="1:36" x14ac:dyDescent="0.25">
      <c r="AB76" s="12" t="s">
        <v>45</v>
      </c>
      <c r="AC76" s="12"/>
      <c r="AD76" s="12"/>
      <c r="AE76" s="12"/>
      <c r="AF76" s="12"/>
      <c r="AG76" s="12"/>
      <c r="AH76" s="12"/>
      <c r="AI76" s="12"/>
      <c r="AJ76" s="12"/>
    </row>
    <row r="77" spans="1:36" x14ac:dyDescent="0.25">
      <c r="AB77" s="12" t="s">
        <v>46</v>
      </c>
      <c r="AC77" s="12"/>
      <c r="AD77" s="12">
        <v>-5.5150470816814389E-4</v>
      </c>
      <c r="AE77" s="12"/>
      <c r="AF77" s="12"/>
      <c r="AG77" s="12"/>
      <c r="AH77" s="12"/>
      <c r="AI77" s="12"/>
      <c r="AJ77" s="12"/>
    </row>
    <row r="78" spans="1:36" x14ac:dyDescent="0.25">
      <c r="AB78" s="12" t="s">
        <v>39</v>
      </c>
      <c r="AC78" s="12"/>
      <c r="AD78" s="12">
        <v>0.45493278944726651</v>
      </c>
      <c r="AE78" s="12"/>
      <c r="AF78" s="12"/>
      <c r="AG78" s="12"/>
      <c r="AH78" s="12"/>
      <c r="AI78" s="12"/>
      <c r="AJ78" s="12"/>
    </row>
    <row r="79" spans="1:36" x14ac:dyDescent="0.25">
      <c r="AB79" s="12" t="s">
        <v>40</v>
      </c>
      <c r="AC79" s="12"/>
      <c r="AD79" s="12">
        <v>0.38868218525651899</v>
      </c>
      <c r="AE79" s="12" t="s">
        <v>41</v>
      </c>
      <c r="AF79" s="12">
        <v>3.6650476079949597E-2</v>
      </c>
      <c r="AG79" s="12" t="s">
        <v>42</v>
      </c>
      <c r="AH79" s="12">
        <v>1.4043859604256299</v>
      </c>
      <c r="AI79" s="12" t="s">
        <v>43</v>
      </c>
      <c r="AJ79" s="12">
        <v>0.31432402966791961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topLeftCell="AL6" workbookViewId="0">
      <selection activeCell="AO20" sqref="AO20"/>
    </sheetView>
  </sheetViews>
  <sheetFormatPr baseColWidth="10" defaultRowHeight="15" x14ac:dyDescent="0.25"/>
  <cols>
    <col min="1" max="1" width="19.5703125" customWidth="1"/>
    <col min="19" max="19" width="23.5703125" customWidth="1"/>
    <col min="20" max="20" width="18.7109375" customWidth="1"/>
    <col min="21" max="21" width="21" customWidth="1"/>
    <col min="22" max="22" width="16.85546875" customWidth="1"/>
    <col min="23" max="23" width="13.85546875" customWidth="1"/>
    <col min="24" max="24" width="14.85546875" customWidth="1"/>
    <col min="25" max="25" width="19.5703125" customWidth="1"/>
    <col min="51" max="51" width="11.85546875" bestFit="1" customWidth="1"/>
  </cols>
  <sheetData>
    <row r="1" spans="1:57" x14ac:dyDescent="0.25">
      <c r="A1" s="12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7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7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7" x14ac:dyDescent="0.25">
      <c r="A5" s="12" t="s">
        <v>131</v>
      </c>
      <c r="B5" s="12">
        <v>119.74471676983617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7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2" t="s">
        <v>82</v>
      </c>
      <c r="T7" s="12" t="s">
        <v>83</v>
      </c>
      <c r="U7" s="12" t="s">
        <v>84</v>
      </c>
      <c r="V7" s="13" t="s">
        <v>22</v>
      </c>
      <c r="W7" s="13" t="s">
        <v>23</v>
      </c>
      <c r="X7" s="13" t="s">
        <v>24</v>
      </c>
      <c r="Y7" s="8" t="s">
        <v>115</v>
      </c>
      <c r="Z7" s="9" t="s">
        <v>54</v>
      </c>
      <c r="AA7" s="8" t="s">
        <v>59</v>
      </c>
      <c r="AB7" s="11" t="s">
        <v>60</v>
      </c>
      <c r="AC7" s="11" t="s">
        <v>61</v>
      </c>
      <c r="AD7" s="11" t="s">
        <v>62</v>
      </c>
      <c r="AE7" s="11" t="s">
        <v>63</v>
      </c>
      <c r="AF7" s="11" t="s">
        <v>64</v>
      </c>
      <c r="AG7" s="11" t="s">
        <v>65</v>
      </c>
      <c r="AH7" s="11" t="s">
        <v>66</v>
      </c>
      <c r="AI7" s="11" t="s">
        <v>67</v>
      </c>
      <c r="AJ7" s="11" t="s">
        <v>68</v>
      </c>
      <c r="AK7" s="11" t="s">
        <v>69</v>
      </c>
      <c r="AL7" s="11" t="s">
        <v>63</v>
      </c>
      <c r="AM7" s="11" t="s">
        <v>62</v>
      </c>
      <c r="AN7" s="13" t="s">
        <v>12</v>
      </c>
      <c r="AO7" s="18" t="s">
        <v>59</v>
      </c>
      <c r="AP7" s="12"/>
      <c r="AQ7" s="11" t="s">
        <v>70</v>
      </c>
      <c r="AR7" s="12"/>
      <c r="AS7" s="12" t="s">
        <v>112</v>
      </c>
      <c r="AT7" s="12" t="s">
        <v>72</v>
      </c>
      <c r="AU7" s="12"/>
      <c r="AV7" s="12" t="s">
        <v>73</v>
      </c>
      <c r="AW7" s="12"/>
      <c r="AX7" s="12" t="s">
        <v>27</v>
      </c>
      <c r="AY7" s="12" t="s">
        <v>74</v>
      </c>
      <c r="AZ7" s="12" t="s">
        <v>79</v>
      </c>
      <c r="BA7" s="12" t="s">
        <v>80</v>
      </c>
      <c r="BB7" s="12">
        <f>+-0.5</f>
        <v>-0.5</v>
      </c>
      <c r="BC7" s="12">
        <f>+-1</f>
        <v>-1</v>
      </c>
      <c r="BD7" s="12">
        <v>2</v>
      </c>
      <c r="BE7" s="19" t="s">
        <v>122</v>
      </c>
    </row>
    <row r="8" spans="1:57" x14ac:dyDescent="0.25">
      <c r="A8" s="12">
        <v>1</v>
      </c>
      <c r="B8" s="12"/>
      <c r="C8" s="12">
        <v>64</v>
      </c>
      <c r="D8" s="12">
        <v>2</v>
      </c>
      <c r="E8" s="12">
        <v>2</v>
      </c>
      <c r="F8" s="12">
        <v>0.13</v>
      </c>
      <c r="G8" s="12">
        <v>27.81</v>
      </c>
      <c r="H8" s="12">
        <v>43.44</v>
      </c>
      <c r="I8" s="12">
        <v>7.77</v>
      </c>
      <c r="J8" s="12">
        <v>43.72</v>
      </c>
      <c r="K8" s="12">
        <v>7.72</v>
      </c>
      <c r="L8" s="12">
        <v>43.58</v>
      </c>
      <c r="M8" s="12">
        <v>7.74</v>
      </c>
      <c r="N8" s="12">
        <v>13.5</v>
      </c>
      <c r="O8" s="12" t="s">
        <v>28</v>
      </c>
      <c r="P8" s="12" t="s">
        <v>29</v>
      </c>
      <c r="Q8" s="12">
        <f>B5</f>
        <v>119.74471676983617</v>
      </c>
      <c r="R8" s="12">
        <v>-3.6</v>
      </c>
      <c r="S8" s="12">
        <v>8.06</v>
      </c>
      <c r="T8" s="12">
        <v>-3.5</v>
      </c>
      <c r="U8" s="12">
        <v>0</v>
      </c>
      <c r="V8" s="12">
        <v>0</v>
      </c>
      <c r="W8" s="12">
        <v>-3.5</v>
      </c>
      <c r="X8" s="12">
        <v>0.9</v>
      </c>
      <c r="Y8" s="12">
        <v>773.39609999999993</v>
      </c>
      <c r="Z8" s="15">
        <f>(-3.446)+(1.716*G8)-(0.0237*Y8)</f>
        <v>25.94647243</v>
      </c>
      <c r="AA8" s="12">
        <f>(-11.98)+(0.38626*Z8)+0.14177*L8</f>
        <v>4.2204210408117984</v>
      </c>
      <c r="AB8" s="12">
        <f>0.62467*Q8 -68.747</f>
        <v>6.0539322246135612</v>
      </c>
      <c r="AC8" s="12">
        <f>AB8-3.336</f>
        <v>2.7179322246135613</v>
      </c>
      <c r="AD8" s="12">
        <f>AA8+AC8</f>
        <v>6.9383532654253592</v>
      </c>
      <c r="AE8" s="12">
        <v>12</v>
      </c>
      <c r="AF8" s="12">
        <v>1.3360000000000001</v>
      </c>
      <c r="AG8" s="12">
        <v>1.333</v>
      </c>
      <c r="AH8" s="12">
        <v>0.33300000000000002</v>
      </c>
      <c r="AI8" s="12">
        <f>0.65696-0.02029*G8</f>
        <v>9.269510000000003E-2</v>
      </c>
      <c r="AJ8" s="12">
        <f>G8+AI8</f>
        <v>27.902695099999999</v>
      </c>
      <c r="AK8" s="12">
        <f>337.5/L8</f>
        <v>7.7443781551170261</v>
      </c>
      <c r="AL8" s="12">
        <v>12</v>
      </c>
      <c r="AM8" s="12">
        <f>AO8+AC8</f>
        <v>6.938353265425361</v>
      </c>
      <c r="AN8" s="12">
        <v>43.58</v>
      </c>
      <c r="AO8" s="17">
        <v>4.2204210408118001</v>
      </c>
      <c r="AP8" s="12"/>
      <c r="AQ8" s="12">
        <f>1000*AF8*(AF8*AK8-AH8*AJ8)</f>
        <v>1409.3353739069596</v>
      </c>
      <c r="AR8" s="10">
        <f>(AJ8-AD8)*(AF8*AK8-AH8*AD8)</f>
        <v>168.46981949069169</v>
      </c>
      <c r="AS8" s="12">
        <f>AQ8/AR8</f>
        <v>8.3655065231718151</v>
      </c>
      <c r="AT8" s="12">
        <f>1000*AF8*(AF8*AK8-AH8*AJ8-0.001*R8*(AL8*(AF8*AK8-AH8*AJ8)+AJ8*AK8))</f>
        <v>2509.520424201181</v>
      </c>
      <c r="AU8" s="12">
        <f>(AJ8-AM8)*(AF8*AK8-AH8*AM8-0.001*R8*(AL8*(AF8*AK8-AH8*AM8)+AM8*AK8))</f>
        <v>179.80305028871703</v>
      </c>
      <c r="AV8" s="12">
        <f>AT8/AU8</f>
        <v>13.957051452528432</v>
      </c>
      <c r="AW8" s="12"/>
      <c r="AX8" s="12">
        <v>1.4285714285714286</v>
      </c>
      <c r="AY8" s="12">
        <f>(AS8-AV8)/AX8</f>
        <v>-3.9140814505496322</v>
      </c>
      <c r="AZ8" s="12">
        <f>AY8-W8</f>
        <v>-0.41408145054963219</v>
      </c>
      <c r="BA8" s="15">
        <v>0.41408145054963202</v>
      </c>
      <c r="BB8">
        <v>1</v>
      </c>
    </row>
    <row r="9" spans="1:57" x14ac:dyDescent="0.25">
      <c r="A9" s="12">
        <v>2</v>
      </c>
      <c r="B9" s="12"/>
      <c r="C9" s="12">
        <v>72</v>
      </c>
      <c r="D9" s="12">
        <v>2</v>
      </c>
      <c r="E9" s="12">
        <v>1</v>
      </c>
      <c r="F9" s="12">
        <v>0.7</v>
      </c>
      <c r="G9" s="12">
        <v>26.94</v>
      </c>
      <c r="H9" s="12">
        <v>41.62</v>
      </c>
      <c r="I9" s="12">
        <v>8.11</v>
      </c>
      <c r="J9" s="12">
        <v>44.23</v>
      </c>
      <c r="K9" s="12">
        <v>7.63</v>
      </c>
      <c r="L9" s="12">
        <v>42.92</v>
      </c>
      <c r="M9" s="12">
        <v>7.87</v>
      </c>
      <c r="N9" s="12">
        <v>15</v>
      </c>
      <c r="O9" s="12" t="s">
        <v>28</v>
      </c>
      <c r="P9" s="12" t="s">
        <v>29</v>
      </c>
      <c r="Q9" s="12">
        <f>B5</f>
        <v>119.74471676983617</v>
      </c>
      <c r="R9" s="12">
        <v>-2.5</v>
      </c>
      <c r="S9" s="12">
        <v>11.99</v>
      </c>
      <c r="T9" s="12">
        <v>-1.25</v>
      </c>
      <c r="U9" s="12">
        <v>-2</v>
      </c>
      <c r="V9" s="12">
        <v>180</v>
      </c>
      <c r="W9" s="12">
        <v>-2.25</v>
      </c>
      <c r="X9" s="12">
        <v>1</v>
      </c>
      <c r="Y9" s="12">
        <v>725.76360000000011</v>
      </c>
      <c r="Z9" s="15">
        <f t="shared" ref="Z9:Z70" si="0">(-3.446)+(1.716*G9)-(0.0237*Y9)</f>
        <v>25.582442680000003</v>
      </c>
      <c r="AA9" s="12">
        <f t="shared" ref="AA9:AA70" si="1">(-11.98)+(0.38626*Z9)+0.14177*L9</f>
        <v>3.9862427095768007</v>
      </c>
      <c r="AB9" s="12">
        <f t="shared" ref="AB9:AB70" si="2">0.62467*Q9 -68.747</f>
        <v>6.0539322246135612</v>
      </c>
      <c r="AC9" s="12">
        <f t="shared" ref="AC9:AC70" si="3">AB9-3.336</f>
        <v>2.7179322246135613</v>
      </c>
      <c r="AD9" s="12">
        <f t="shared" ref="AD9:AD70" si="4">AA9+AC9</f>
        <v>6.7041749341903625</v>
      </c>
      <c r="AE9" s="12">
        <v>12</v>
      </c>
      <c r="AF9" s="12">
        <v>1.3360000000000001</v>
      </c>
      <c r="AG9" s="12">
        <v>1.333</v>
      </c>
      <c r="AH9" s="12">
        <v>0.33300000000000002</v>
      </c>
      <c r="AI9" s="12">
        <f t="shared" ref="AI9:AI70" si="5">0.65696-0.02029*G9</f>
        <v>0.11034739999999998</v>
      </c>
      <c r="AJ9" s="12">
        <f t="shared" ref="AJ9:AJ70" si="6">G9+AI9</f>
        <v>27.0503474</v>
      </c>
      <c r="AK9" s="12">
        <f t="shared" ref="AK9:AK70" si="7">337.5/L9</f>
        <v>7.8634669151910526</v>
      </c>
      <c r="AL9" s="12">
        <v>12</v>
      </c>
      <c r="AM9" s="12">
        <f t="shared" ref="AM9:AM70" si="8">AO9+AC9</f>
        <v>6.7041749341903625</v>
      </c>
      <c r="AN9" s="12">
        <v>42.92</v>
      </c>
      <c r="AO9" s="16">
        <v>3.9862427095768007</v>
      </c>
      <c r="AP9" s="12"/>
      <c r="AQ9" s="12">
        <f t="shared" ref="AQ9:AQ70" si="9">1000*AF9*(AF9*AK9-AH9*AJ9)</f>
        <v>2001.09568896565</v>
      </c>
      <c r="AR9" s="10">
        <f t="shared" ref="AR9:AR70" si="10">(AJ9-AD9)*(AF9*AK9-AH9*AD9)</f>
        <v>168.32595087413441</v>
      </c>
      <c r="AS9" s="12">
        <f t="shared" ref="AS9:AS70" si="11">AQ9/AR9</f>
        <v>11.888218534181741</v>
      </c>
      <c r="AT9" s="12">
        <f t="shared" ref="AT9:AT70" si="12">1000*AF9*(AF9*AK9-AH9*AJ9-0.001*R9*(AL9*(AF9*AK9-AH9*AJ9)+AJ9*AK9))</f>
        <v>2771.5783291278626</v>
      </c>
      <c r="AU9" s="12">
        <f t="shared" ref="AU9:AU70" si="13">(AJ9-AM9)*(AF9*AK9-AH9*AM9-0.001*R9*(AL9*(AF9*AK9-AH9*AM9)+AM9*AK9))</f>
        <v>176.05725613993491</v>
      </c>
      <c r="AV9" s="12">
        <f t="shared" ref="AV9:AV70" si="14">AT9/AU9</f>
        <v>15.742482814368865</v>
      </c>
      <c r="AW9" s="12"/>
      <c r="AX9" s="12">
        <v>1.4492753623188408</v>
      </c>
      <c r="AY9" s="12">
        <f t="shared" ref="AY9:AY70" si="15">(AS9-AV9)/AX9</f>
        <v>-2.6594423533291152</v>
      </c>
      <c r="AZ9" s="12">
        <f t="shared" ref="AZ9:AZ70" si="16">AY9-W9</f>
        <v>-0.40944235332911516</v>
      </c>
      <c r="BA9" s="15">
        <v>0.40944235332911499</v>
      </c>
      <c r="BB9">
        <v>1</v>
      </c>
    </row>
    <row r="10" spans="1:57" x14ac:dyDescent="0.25">
      <c r="A10" s="12">
        <v>3</v>
      </c>
      <c r="B10" s="12"/>
      <c r="C10" s="12">
        <v>68</v>
      </c>
      <c r="D10" s="12">
        <v>1</v>
      </c>
      <c r="E10" s="12">
        <v>2</v>
      </c>
      <c r="F10" s="12">
        <v>0.45</v>
      </c>
      <c r="G10" s="12">
        <v>30.08</v>
      </c>
      <c r="H10" s="12">
        <v>42.56</v>
      </c>
      <c r="I10" s="12">
        <v>7.93</v>
      </c>
      <c r="J10" s="12">
        <v>44.88</v>
      </c>
      <c r="K10" s="12">
        <v>7.52</v>
      </c>
      <c r="L10" s="12">
        <v>43.72</v>
      </c>
      <c r="M10" s="12">
        <v>7.72</v>
      </c>
      <c r="N10" s="12">
        <v>7</v>
      </c>
      <c r="O10" s="12" t="s">
        <v>28</v>
      </c>
      <c r="P10" s="12" t="s">
        <v>29</v>
      </c>
      <c r="Q10" s="12">
        <f>B5</f>
        <v>119.74471676983617</v>
      </c>
      <c r="R10" s="12">
        <v>-3.08</v>
      </c>
      <c r="S10" s="12">
        <v>2.1</v>
      </c>
      <c r="T10" s="12">
        <v>-2</v>
      </c>
      <c r="U10" s="12">
        <v>-1.75</v>
      </c>
      <c r="V10" s="12">
        <v>80</v>
      </c>
      <c r="W10" s="12">
        <v>-2.875</v>
      </c>
      <c r="X10" s="12">
        <v>0.6</v>
      </c>
      <c r="Y10" s="12">
        <v>904.80639999999994</v>
      </c>
      <c r="Z10" s="15">
        <f t="shared" si="0"/>
        <v>26.72736832</v>
      </c>
      <c r="AA10" s="12">
        <f t="shared" si="1"/>
        <v>4.5418976872831998</v>
      </c>
      <c r="AB10" s="12">
        <f t="shared" si="2"/>
        <v>6.0539322246135612</v>
      </c>
      <c r="AC10" s="12">
        <f t="shared" si="3"/>
        <v>2.7179322246135613</v>
      </c>
      <c r="AD10" s="12">
        <f t="shared" si="4"/>
        <v>7.2598299118967606</v>
      </c>
      <c r="AE10" s="12">
        <v>12</v>
      </c>
      <c r="AF10" s="12">
        <v>1.3360000000000001</v>
      </c>
      <c r="AG10" s="12">
        <v>1.333</v>
      </c>
      <c r="AH10" s="12">
        <v>0.33300000000000002</v>
      </c>
      <c r="AI10" s="12">
        <f t="shared" si="5"/>
        <v>4.6636800000000034E-2</v>
      </c>
      <c r="AJ10" s="12">
        <f t="shared" si="6"/>
        <v>30.1266368</v>
      </c>
      <c r="AK10" s="12">
        <f t="shared" si="7"/>
        <v>7.7195791399817022</v>
      </c>
      <c r="AL10" s="12">
        <v>12</v>
      </c>
      <c r="AM10" s="12">
        <f t="shared" si="8"/>
        <v>7.2598299118967606</v>
      </c>
      <c r="AN10" s="12">
        <v>43.72</v>
      </c>
      <c r="AO10" s="16">
        <v>4.5418976872831998</v>
      </c>
      <c r="AP10" s="12"/>
      <c r="AQ10" s="12">
        <f t="shared" si="9"/>
        <v>375.66673595838233</v>
      </c>
      <c r="AR10" s="10">
        <f t="shared" si="10"/>
        <v>180.55251976733166</v>
      </c>
      <c r="AS10" s="12">
        <f t="shared" si="11"/>
        <v>2.0806507516067008</v>
      </c>
      <c r="AT10" s="12">
        <f t="shared" si="12"/>
        <v>1346.5282687757995</v>
      </c>
      <c r="AU10" s="12">
        <f t="shared" si="13"/>
        <v>191.17282436584011</v>
      </c>
      <c r="AV10" s="12">
        <f t="shared" si="14"/>
        <v>7.0435129744120948</v>
      </c>
      <c r="AW10" s="12"/>
      <c r="AX10" s="12">
        <v>1.5151515151515151</v>
      </c>
      <c r="AY10" s="12">
        <f t="shared" si="15"/>
        <v>-3.2754890670515602</v>
      </c>
      <c r="AZ10" s="12">
        <f t="shared" si="16"/>
        <v>-0.40048906705156018</v>
      </c>
      <c r="BA10" s="15">
        <v>0.40048906705156001</v>
      </c>
      <c r="BB10">
        <v>1</v>
      </c>
    </row>
    <row r="11" spans="1:57" x14ac:dyDescent="0.25">
      <c r="A11" s="12">
        <v>4</v>
      </c>
      <c r="B11" s="12"/>
      <c r="C11" s="12">
        <v>57</v>
      </c>
      <c r="D11" s="12">
        <v>1</v>
      </c>
      <c r="E11" s="12">
        <v>2</v>
      </c>
      <c r="F11" s="12">
        <v>0.7</v>
      </c>
      <c r="G11" s="12">
        <v>26.34</v>
      </c>
      <c r="H11" s="12">
        <v>42.24</v>
      </c>
      <c r="I11" s="12">
        <v>7.99</v>
      </c>
      <c r="J11" s="12">
        <v>42.72</v>
      </c>
      <c r="K11" s="12">
        <v>7.9</v>
      </c>
      <c r="L11" s="12">
        <v>42.48</v>
      </c>
      <c r="M11" s="12">
        <v>7.95</v>
      </c>
      <c r="N11" s="12">
        <v>17</v>
      </c>
      <c r="O11" s="12" t="s">
        <v>28</v>
      </c>
      <c r="P11" s="12" t="s">
        <v>29</v>
      </c>
      <c r="Q11" s="12">
        <f>B5</f>
        <v>119.74471676983617</v>
      </c>
      <c r="R11" s="12">
        <v>-2.4500000000000002</v>
      </c>
      <c r="S11" s="12">
        <v>13.48</v>
      </c>
      <c r="T11" s="12">
        <v>-2</v>
      </c>
      <c r="U11" s="12">
        <v>0</v>
      </c>
      <c r="V11" s="12">
        <v>0</v>
      </c>
      <c r="W11" s="12">
        <v>-2</v>
      </c>
      <c r="X11" s="12">
        <v>1</v>
      </c>
      <c r="Y11" s="12">
        <v>693.79560000000004</v>
      </c>
      <c r="Z11" s="15">
        <f t="shared" si="0"/>
        <v>25.310484279999997</v>
      </c>
      <c r="AA11" s="12">
        <f t="shared" si="1"/>
        <v>3.818817257992797</v>
      </c>
      <c r="AB11" s="12">
        <f t="shared" si="2"/>
        <v>6.0539322246135612</v>
      </c>
      <c r="AC11" s="12">
        <f t="shared" si="3"/>
        <v>2.7179322246135613</v>
      </c>
      <c r="AD11" s="12">
        <f t="shared" si="4"/>
        <v>6.5367494826063588</v>
      </c>
      <c r="AE11" s="12">
        <v>12</v>
      </c>
      <c r="AF11" s="12">
        <v>1.3360000000000001</v>
      </c>
      <c r="AG11" s="12">
        <v>1.333</v>
      </c>
      <c r="AH11" s="12">
        <v>0.33300000000000002</v>
      </c>
      <c r="AI11" s="12">
        <f t="shared" si="5"/>
        <v>0.1225214</v>
      </c>
      <c r="AJ11" s="12">
        <f t="shared" si="6"/>
        <v>26.4625214</v>
      </c>
      <c r="AK11" s="12">
        <f t="shared" si="7"/>
        <v>7.9449152542372889</v>
      </c>
      <c r="AL11" s="12">
        <v>12</v>
      </c>
      <c r="AM11" s="12">
        <f t="shared" si="8"/>
        <v>6.5367494826063588</v>
      </c>
      <c r="AN11" s="12">
        <v>42.48</v>
      </c>
      <c r="AO11" s="16">
        <v>3.818817257992797</v>
      </c>
      <c r="AP11" s="12"/>
      <c r="AQ11" s="12">
        <f t="shared" si="9"/>
        <v>2407.9892370239218</v>
      </c>
      <c r="AR11" s="10">
        <f t="shared" si="10"/>
        <v>168.1270720325343</v>
      </c>
      <c r="AS11" s="12">
        <f t="shared" si="11"/>
        <v>14.322436047407948</v>
      </c>
      <c r="AT11" s="12">
        <f t="shared" si="12"/>
        <v>3166.9498386523833</v>
      </c>
      <c r="AU11" s="12">
        <f t="shared" si="13"/>
        <v>175.60532542287007</v>
      </c>
      <c r="AV11" s="12">
        <f t="shared" si="14"/>
        <v>18.034474928514516</v>
      </c>
      <c r="AW11" s="12"/>
      <c r="AX11" s="12">
        <v>1.3888888888888888</v>
      </c>
      <c r="AY11" s="12">
        <f t="shared" si="15"/>
        <v>-2.6726679943967295</v>
      </c>
      <c r="AZ11" s="12">
        <f t="shared" si="16"/>
        <v>-0.67266799439672953</v>
      </c>
      <c r="BA11" s="15">
        <v>0.67266799439672997</v>
      </c>
      <c r="BC11">
        <v>1</v>
      </c>
    </row>
    <row r="12" spans="1:57" x14ac:dyDescent="0.25">
      <c r="A12" s="12">
        <v>5</v>
      </c>
      <c r="B12" s="12"/>
      <c r="C12" s="12">
        <v>76</v>
      </c>
      <c r="D12" s="12">
        <v>1</v>
      </c>
      <c r="E12" s="12">
        <v>1</v>
      </c>
      <c r="F12" s="12">
        <v>0.33</v>
      </c>
      <c r="G12" s="12">
        <v>27.72</v>
      </c>
      <c r="H12" s="12">
        <v>45.18</v>
      </c>
      <c r="I12" s="12">
        <v>7.47</v>
      </c>
      <c r="J12" s="12">
        <v>45.49</v>
      </c>
      <c r="K12" s="12">
        <v>7.42</v>
      </c>
      <c r="L12" s="12">
        <v>45.34</v>
      </c>
      <c r="M12" s="12">
        <v>7.45</v>
      </c>
      <c r="N12" s="12">
        <v>10.5</v>
      </c>
      <c r="O12" s="12" t="s">
        <v>28</v>
      </c>
      <c r="P12" s="12" t="s">
        <v>29</v>
      </c>
      <c r="Q12" s="12">
        <f>B5</f>
        <v>119.74471676983617</v>
      </c>
      <c r="R12" s="12">
        <v>-2.8</v>
      </c>
      <c r="S12" s="12">
        <v>5.89</v>
      </c>
      <c r="T12" s="12">
        <v>-3</v>
      </c>
      <c r="U12" s="12">
        <v>-0.5</v>
      </c>
      <c r="V12" s="12">
        <v>90</v>
      </c>
      <c r="W12" s="12">
        <v>-3.25</v>
      </c>
      <c r="X12" s="12">
        <v>0.66</v>
      </c>
      <c r="Y12" s="12">
        <v>768.39839999999992</v>
      </c>
      <c r="Z12" s="15">
        <f t="shared" si="0"/>
        <v>25.910477919999998</v>
      </c>
      <c r="AA12" s="12">
        <f t="shared" si="1"/>
        <v>4.4560330013792004</v>
      </c>
      <c r="AB12" s="12">
        <f t="shared" si="2"/>
        <v>6.0539322246135612</v>
      </c>
      <c r="AC12" s="12">
        <f t="shared" si="3"/>
        <v>2.7179322246135613</v>
      </c>
      <c r="AD12" s="12">
        <f t="shared" si="4"/>
        <v>7.1739652259927613</v>
      </c>
      <c r="AE12" s="12">
        <v>12</v>
      </c>
      <c r="AF12" s="12">
        <v>1.3360000000000001</v>
      </c>
      <c r="AG12" s="12">
        <v>1.333</v>
      </c>
      <c r="AH12" s="12">
        <v>0.33300000000000002</v>
      </c>
      <c r="AI12" s="12">
        <f t="shared" si="5"/>
        <v>9.4521200000000083E-2</v>
      </c>
      <c r="AJ12" s="12">
        <f t="shared" si="6"/>
        <v>27.814521199999998</v>
      </c>
      <c r="AK12" s="12">
        <f t="shared" si="7"/>
        <v>7.4437582708425225</v>
      </c>
      <c r="AL12" s="12">
        <v>12</v>
      </c>
      <c r="AM12" s="12">
        <f t="shared" si="8"/>
        <v>7.1739652259927613</v>
      </c>
      <c r="AN12" s="12">
        <v>45.34</v>
      </c>
      <c r="AO12" s="16">
        <v>4.4560330013792004</v>
      </c>
      <c r="AP12" s="12"/>
      <c r="AQ12" s="12">
        <f t="shared" si="9"/>
        <v>911.98765496813394</v>
      </c>
      <c r="AR12" s="10">
        <f t="shared" si="10"/>
        <v>155.95860909576854</v>
      </c>
      <c r="AS12" s="12">
        <f t="shared" si="11"/>
        <v>5.8476262404220041</v>
      </c>
      <c r="AT12" s="12">
        <f t="shared" si="12"/>
        <v>1717.1427759806213</v>
      </c>
      <c r="AU12" s="12">
        <f t="shared" si="13"/>
        <v>164.2850672830568</v>
      </c>
      <c r="AV12" s="12">
        <f t="shared" si="14"/>
        <v>10.452214582729244</v>
      </c>
      <c r="AW12" s="12"/>
      <c r="AX12" s="12">
        <v>1.5625</v>
      </c>
      <c r="AY12" s="12">
        <f t="shared" si="15"/>
        <v>-2.9469365390766336</v>
      </c>
      <c r="AZ12" s="12">
        <f t="shared" si="16"/>
        <v>0.30306346092336645</v>
      </c>
      <c r="BA12" s="15">
        <v>0.30306346092336645</v>
      </c>
      <c r="BB12">
        <v>1</v>
      </c>
    </row>
    <row r="13" spans="1:57" x14ac:dyDescent="0.25">
      <c r="A13" s="12">
        <v>6</v>
      </c>
      <c r="B13" s="12"/>
      <c r="C13" s="12">
        <v>72</v>
      </c>
      <c r="D13" s="12">
        <v>1</v>
      </c>
      <c r="E13" s="12">
        <v>1</v>
      </c>
      <c r="F13" s="12">
        <v>0.13</v>
      </c>
      <c r="G13" s="12">
        <v>26.93</v>
      </c>
      <c r="H13" s="12">
        <v>44.7</v>
      </c>
      <c r="I13" s="12">
        <v>7.55</v>
      </c>
      <c r="J13" s="12">
        <v>45.49</v>
      </c>
      <c r="K13" s="12">
        <v>7.42</v>
      </c>
      <c r="L13" s="12">
        <v>45.09</v>
      </c>
      <c r="M13" s="12">
        <v>7.48</v>
      </c>
      <c r="N13" s="12">
        <v>13</v>
      </c>
      <c r="O13" s="12" t="s">
        <v>28</v>
      </c>
      <c r="P13" s="12" t="s">
        <v>29</v>
      </c>
      <c r="Q13" s="12">
        <f>B5</f>
        <v>119.74471676983617</v>
      </c>
      <c r="R13" s="12">
        <v>-2.81</v>
      </c>
      <c r="S13" s="12">
        <v>8.52</v>
      </c>
      <c r="T13" s="12">
        <v>-2</v>
      </c>
      <c r="U13" s="12">
        <v>-1.25</v>
      </c>
      <c r="V13" s="12">
        <v>60</v>
      </c>
      <c r="W13" s="12">
        <v>-2.625</v>
      </c>
      <c r="X13" s="12">
        <v>0.6</v>
      </c>
      <c r="Y13" s="12">
        <v>725.22489999999993</v>
      </c>
      <c r="Z13" s="15">
        <f t="shared" si="0"/>
        <v>25.578049870000005</v>
      </c>
      <c r="AA13" s="12">
        <f t="shared" si="1"/>
        <v>4.2921868427862009</v>
      </c>
      <c r="AB13" s="12">
        <f t="shared" si="2"/>
        <v>6.0539322246135612</v>
      </c>
      <c r="AC13" s="12">
        <f t="shared" si="3"/>
        <v>2.7179322246135613</v>
      </c>
      <c r="AD13" s="12">
        <f t="shared" si="4"/>
        <v>7.0101190673997618</v>
      </c>
      <c r="AE13" s="12">
        <v>12</v>
      </c>
      <c r="AF13" s="12">
        <v>1.3360000000000001</v>
      </c>
      <c r="AG13" s="12">
        <v>1.333</v>
      </c>
      <c r="AH13" s="12">
        <v>0.33300000000000002</v>
      </c>
      <c r="AI13" s="12">
        <f t="shared" si="5"/>
        <v>0.11055029999999999</v>
      </c>
      <c r="AJ13" s="12">
        <f t="shared" si="6"/>
        <v>27.0405503</v>
      </c>
      <c r="AK13" s="12">
        <f t="shared" si="7"/>
        <v>7.4850299401197598</v>
      </c>
      <c r="AL13" s="12">
        <v>12</v>
      </c>
      <c r="AM13" s="12">
        <f t="shared" si="8"/>
        <v>7.0101190673997618</v>
      </c>
      <c r="AN13" s="12">
        <v>45.09</v>
      </c>
      <c r="AO13" s="16">
        <v>4.2921868427862009</v>
      </c>
      <c r="AP13" s="12"/>
      <c r="AQ13" s="12">
        <f t="shared" si="9"/>
        <v>1329.983658133599</v>
      </c>
      <c r="AR13" s="10">
        <f t="shared" si="10"/>
        <v>153.54588159134278</v>
      </c>
      <c r="AS13" s="12">
        <f t="shared" si="11"/>
        <v>8.6617996155266859</v>
      </c>
      <c r="AT13" s="12">
        <f t="shared" si="12"/>
        <v>2134.6701705158639</v>
      </c>
      <c r="AU13" s="12">
        <f t="shared" si="13"/>
        <v>161.67680305417483</v>
      </c>
      <c r="AV13" s="12">
        <f t="shared" si="14"/>
        <v>13.203317545811297</v>
      </c>
      <c r="AW13" s="12"/>
      <c r="AX13" s="12">
        <v>1.4925373134328357</v>
      </c>
      <c r="AY13" s="12">
        <f t="shared" si="15"/>
        <v>-3.0428170132906898</v>
      </c>
      <c r="AZ13" s="12">
        <f t="shared" si="16"/>
        <v>-0.41781701329068976</v>
      </c>
      <c r="BA13" s="15">
        <v>0.41781701329068999</v>
      </c>
      <c r="BB13">
        <v>1</v>
      </c>
    </row>
    <row r="14" spans="1:57" x14ac:dyDescent="0.25">
      <c r="A14" s="12">
        <v>7</v>
      </c>
      <c r="B14" s="12"/>
      <c r="C14" s="12">
        <v>59</v>
      </c>
      <c r="D14" s="12">
        <v>2</v>
      </c>
      <c r="E14" s="12">
        <v>2</v>
      </c>
      <c r="F14" s="12">
        <v>0.8</v>
      </c>
      <c r="G14" s="12">
        <v>25.22</v>
      </c>
      <c r="H14" s="12">
        <v>44.76</v>
      </c>
      <c r="I14" s="12">
        <v>7.54</v>
      </c>
      <c r="J14" s="12">
        <v>44.94</v>
      </c>
      <c r="K14" s="12">
        <v>7.51</v>
      </c>
      <c r="L14" s="12">
        <v>44.85</v>
      </c>
      <c r="M14" s="12">
        <v>7.53</v>
      </c>
      <c r="N14" s="12">
        <v>15</v>
      </c>
      <c r="O14" s="12" t="s">
        <v>28</v>
      </c>
      <c r="P14" s="12" t="s">
        <v>29</v>
      </c>
      <c r="Q14" s="12">
        <f>B5</f>
        <v>119.74471676983617</v>
      </c>
      <c r="R14" s="12">
        <v>-0.62</v>
      </c>
      <c r="S14" s="12">
        <v>14.03</v>
      </c>
      <c r="T14" s="12">
        <v>-0.5</v>
      </c>
      <c r="U14" s="12">
        <v>0</v>
      </c>
      <c r="V14" s="12">
        <v>0</v>
      </c>
      <c r="W14" s="12">
        <v>-0.5</v>
      </c>
      <c r="X14" s="12">
        <v>1</v>
      </c>
      <c r="Y14" s="12">
        <v>636.0483999999999</v>
      </c>
      <c r="Z14" s="15">
        <f t="shared" si="0"/>
        <v>24.757172920000002</v>
      </c>
      <c r="AA14" s="12">
        <f t="shared" si="1"/>
        <v>3.941090112079201</v>
      </c>
      <c r="AB14" s="12">
        <f t="shared" si="2"/>
        <v>6.0539322246135612</v>
      </c>
      <c r="AC14" s="12">
        <f t="shared" si="3"/>
        <v>2.7179322246135613</v>
      </c>
      <c r="AD14" s="12">
        <f t="shared" si="4"/>
        <v>6.6590223366927628</v>
      </c>
      <c r="AE14" s="12">
        <v>12</v>
      </c>
      <c r="AF14" s="12">
        <v>1.3360000000000001</v>
      </c>
      <c r="AG14" s="12">
        <v>1.333</v>
      </c>
      <c r="AH14" s="12">
        <v>0.33300000000000002</v>
      </c>
      <c r="AI14" s="12">
        <f t="shared" si="5"/>
        <v>0.14524619999999999</v>
      </c>
      <c r="AJ14" s="12">
        <f t="shared" si="6"/>
        <v>25.365246199999998</v>
      </c>
      <c r="AK14" s="12">
        <f t="shared" si="7"/>
        <v>7.5250836120401337</v>
      </c>
      <c r="AL14" s="12">
        <v>12</v>
      </c>
      <c r="AM14" s="12">
        <f t="shared" si="8"/>
        <v>6.6590223366927628</v>
      </c>
      <c r="AN14" s="12">
        <v>44.85</v>
      </c>
      <c r="AO14" s="16">
        <v>3.941090112079201</v>
      </c>
      <c r="AP14" s="12"/>
      <c r="AQ14" s="12">
        <f t="shared" si="9"/>
        <v>2146.7979873703866</v>
      </c>
      <c r="AR14" s="10">
        <f t="shared" si="10"/>
        <v>146.58304145280258</v>
      </c>
      <c r="AS14" s="12">
        <f t="shared" si="11"/>
        <v>14.645609519990904</v>
      </c>
      <c r="AT14" s="12">
        <f t="shared" si="12"/>
        <v>2320.8762401417866</v>
      </c>
      <c r="AU14" s="12">
        <f t="shared" si="13"/>
        <v>148.25478450443754</v>
      </c>
      <c r="AV14" s="12">
        <f t="shared" si="14"/>
        <v>15.654646478355769</v>
      </c>
      <c r="AW14" s="12"/>
      <c r="AX14" s="12">
        <v>1.5384615384615383</v>
      </c>
      <c r="AY14" s="12">
        <f t="shared" si="15"/>
        <v>-0.65587402293716224</v>
      </c>
      <c r="AZ14" s="12">
        <f t="shared" si="16"/>
        <v>-0.15587402293716224</v>
      </c>
      <c r="BA14" s="15">
        <v>0.15587402293716199</v>
      </c>
      <c r="BB14">
        <v>1</v>
      </c>
    </row>
    <row r="15" spans="1:57" x14ac:dyDescent="0.25">
      <c r="A15" s="12">
        <v>8</v>
      </c>
      <c r="B15" s="12"/>
      <c r="C15" s="12">
        <v>71</v>
      </c>
      <c r="D15" s="12">
        <v>1</v>
      </c>
      <c r="E15" s="12">
        <v>2</v>
      </c>
      <c r="F15" s="12">
        <v>0.05</v>
      </c>
      <c r="G15" s="12">
        <v>27.3</v>
      </c>
      <c r="H15" s="12">
        <v>43.05</v>
      </c>
      <c r="I15" s="12">
        <v>7.84</v>
      </c>
      <c r="J15" s="12">
        <v>43.6</v>
      </c>
      <c r="K15" s="12">
        <v>7.74</v>
      </c>
      <c r="L15" s="12">
        <v>43.33</v>
      </c>
      <c r="M15" s="12">
        <v>7.79</v>
      </c>
      <c r="N15" s="12">
        <v>13.5</v>
      </c>
      <c r="O15" s="12" t="s">
        <v>28</v>
      </c>
      <c r="P15" s="12" t="s">
        <v>29</v>
      </c>
      <c r="Q15" s="12">
        <f>B5</f>
        <v>119.74471676983617</v>
      </c>
      <c r="R15" s="12">
        <v>-2.48</v>
      </c>
      <c r="S15" s="12">
        <v>9.77</v>
      </c>
      <c r="T15" s="12">
        <v>-2.5</v>
      </c>
      <c r="U15" s="12">
        <v>0</v>
      </c>
      <c r="V15" s="12">
        <v>0</v>
      </c>
      <c r="W15" s="12">
        <v>-2.5</v>
      </c>
      <c r="X15" s="12">
        <v>0.95</v>
      </c>
      <c r="Y15" s="12">
        <v>745.29000000000008</v>
      </c>
      <c r="Z15" s="15">
        <f t="shared" si="0"/>
        <v>25.737427000000004</v>
      </c>
      <c r="AA15" s="12">
        <f t="shared" si="1"/>
        <v>4.1042326530200013</v>
      </c>
      <c r="AB15" s="12">
        <f t="shared" si="2"/>
        <v>6.0539322246135612</v>
      </c>
      <c r="AC15" s="12">
        <f t="shared" si="3"/>
        <v>2.7179322246135613</v>
      </c>
      <c r="AD15" s="12">
        <f t="shared" si="4"/>
        <v>6.8221648776335631</v>
      </c>
      <c r="AE15" s="12">
        <v>12</v>
      </c>
      <c r="AF15" s="12">
        <v>1.3360000000000001</v>
      </c>
      <c r="AG15" s="12">
        <v>1.333</v>
      </c>
      <c r="AH15" s="12">
        <v>0.33300000000000002</v>
      </c>
      <c r="AI15" s="12">
        <f t="shared" si="5"/>
        <v>0.103043</v>
      </c>
      <c r="AJ15" s="12">
        <f t="shared" si="6"/>
        <v>27.403043</v>
      </c>
      <c r="AK15" s="12">
        <f t="shared" si="7"/>
        <v>7.7890606969766907</v>
      </c>
      <c r="AL15" s="12">
        <v>12</v>
      </c>
      <c r="AM15" s="12">
        <f t="shared" si="8"/>
        <v>6.8221648776335631</v>
      </c>
      <c r="AN15" s="12">
        <v>43.33</v>
      </c>
      <c r="AO15" s="16">
        <v>4.1042326530200013</v>
      </c>
      <c r="AP15" s="12"/>
      <c r="AQ15" s="12">
        <f t="shared" si="9"/>
        <v>1711.3782876069074</v>
      </c>
      <c r="AR15" s="10">
        <f t="shared" si="10"/>
        <v>167.41318116883897</v>
      </c>
      <c r="AS15" s="12">
        <f t="shared" si="11"/>
        <v>10.222482337761409</v>
      </c>
      <c r="AT15" s="12">
        <f t="shared" si="12"/>
        <v>2469.5085264933082</v>
      </c>
      <c r="AU15" s="12">
        <f t="shared" si="13"/>
        <v>175.10760474310698</v>
      </c>
      <c r="AV15" s="12">
        <f t="shared" si="14"/>
        <v>14.102805701192821</v>
      </c>
      <c r="AW15" s="12"/>
      <c r="AX15" s="12">
        <v>1.4492753623188408</v>
      </c>
      <c r="AY15" s="12">
        <f t="shared" si="15"/>
        <v>-2.6774231207676737</v>
      </c>
      <c r="AZ15" s="12">
        <f t="shared" si="16"/>
        <v>-0.17742312076767375</v>
      </c>
      <c r="BA15" s="15">
        <v>0.177423120767674</v>
      </c>
      <c r="BB15">
        <v>1</v>
      </c>
    </row>
    <row r="16" spans="1:57" x14ac:dyDescent="0.25">
      <c r="A16" s="12">
        <v>9</v>
      </c>
      <c r="B16" s="12"/>
      <c r="C16" s="12">
        <v>76</v>
      </c>
      <c r="D16" s="12">
        <v>2</v>
      </c>
      <c r="E16" s="12">
        <v>2</v>
      </c>
      <c r="F16" s="12">
        <v>0.8</v>
      </c>
      <c r="G16" s="12">
        <v>27.29</v>
      </c>
      <c r="H16" s="12">
        <v>44.18</v>
      </c>
      <c r="I16" s="12">
        <v>7.64</v>
      </c>
      <c r="J16" s="12">
        <v>44.53</v>
      </c>
      <c r="K16" s="12">
        <v>7.58</v>
      </c>
      <c r="L16" s="12">
        <v>44.36</v>
      </c>
      <c r="M16" s="12">
        <v>7.61</v>
      </c>
      <c r="N16" s="12">
        <v>9.5</v>
      </c>
      <c r="O16" s="12" t="s">
        <v>28</v>
      </c>
      <c r="P16" s="12" t="s">
        <v>29</v>
      </c>
      <c r="Q16" s="12">
        <f>B5</f>
        <v>119.74471676983617</v>
      </c>
      <c r="R16" s="12">
        <v>0.64</v>
      </c>
      <c r="S16" s="12">
        <v>8.4700000000000006</v>
      </c>
      <c r="T16" s="12">
        <v>-0.5</v>
      </c>
      <c r="U16" s="12">
        <v>0</v>
      </c>
      <c r="V16" s="12">
        <v>0</v>
      </c>
      <c r="W16" s="12">
        <v>-0.5</v>
      </c>
      <c r="X16" s="12">
        <v>0.95</v>
      </c>
      <c r="Y16" s="12">
        <v>744.7441</v>
      </c>
      <c r="Z16" s="15">
        <f t="shared" si="0"/>
        <v>25.733204830000002</v>
      </c>
      <c r="AA16" s="12">
        <f t="shared" si="1"/>
        <v>4.2486248976357999</v>
      </c>
      <c r="AB16" s="12">
        <f t="shared" si="2"/>
        <v>6.0539322246135612</v>
      </c>
      <c r="AC16" s="12">
        <f t="shared" si="3"/>
        <v>2.7179322246135613</v>
      </c>
      <c r="AD16" s="12">
        <f t="shared" si="4"/>
        <v>6.9665571222493607</v>
      </c>
      <c r="AE16" s="12">
        <v>12</v>
      </c>
      <c r="AF16" s="12">
        <v>1.3360000000000001</v>
      </c>
      <c r="AG16" s="12">
        <v>1.333</v>
      </c>
      <c r="AH16" s="12">
        <v>0.33300000000000002</v>
      </c>
      <c r="AI16" s="12">
        <f t="shared" si="5"/>
        <v>0.1032459</v>
      </c>
      <c r="AJ16" s="12">
        <f t="shared" si="6"/>
        <v>27.3932459</v>
      </c>
      <c r="AK16" s="12">
        <f t="shared" si="7"/>
        <v>7.6082055906221822</v>
      </c>
      <c r="AL16" s="12">
        <v>12</v>
      </c>
      <c r="AM16" s="12">
        <f t="shared" si="8"/>
        <v>6.9665571222493607</v>
      </c>
      <c r="AN16" s="12">
        <v>44.36</v>
      </c>
      <c r="AO16" s="16">
        <v>4.2486248976357999</v>
      </c>
      <c r="AP16" s="12"/>
      <c r="AQ16" s="12">
        <f t="shared" si="9"/>
        <v>1392.9293439199705</v>
      </c>
      <c r="AR16" s="10">
        <f t="shared" si="10"/>
        <v>160.24122803825347</v>
      </c>
      <c r="AS16" s="12">
        <f t="shared" si="11"/>
        <v>8.6927026269883836</v>
      </c>
      <c r="AT16" s="12">
        <f t="shared" si="12"/>
        <v>1204.0298131763748</v>
      </c>
      <c r="AU16" s="12">
        <f t="shared" si="13"/>
        <v>158.31766291943683</v>
      </c>
      <c r="AV16" s="12">
        <f t="shared" si="14"/>
        <v>7.6051515097786018</v>
      </c>
      <c r="AW16" s="12"/>
      <c r="AX16" s="12">
        <v>1.6129032258064517</v>
      </c>
      <c r="AY16" s="12">
        <f t="shared" si="15"/>
        <v>0.67428169267006466</v>
      </c>
      <c r="AZ16" s="12">
        <f t="shared" si="16"/>
        <v>1.1742816926700645</v>
      </c>
      <c r="BA16" s="15">
        <v>1.1742816926700645</v>
      </c>
      <c r="BE16">
        <v>1</v>
      </c>
    </row>
    <row r="17" spans="1:57" x14ac:dyDescent="0.25">
      <c r="A17" s="12">
        <v>10</v>
      </c>
      <c r="B17" s="12"/>
      <c r="C17" s="12">
        <v>64</v>
      </c>
      <c r="D17" s="12">
        <v>2</v>
      </c>
      <c r="E17" s="12">
        <v>2</v>
      </c>
      <c r="F17" s="12">
        <v>0.1</v>
      </c>
      <c r="G17" s="12">
        <v>25.57</v>
      </c>
      <c r="H17" s="12">
        <v>46.81</v>
      </c>
      <c r="I17" s="12">
        <v>7.21</v>
      </c>
      <c r="J17" s="12">
        <v>47.6</v>
      </c>
      <c r="K17" s="12">
        <v>7.09</v>
      </c>
      <c r="L17" s="12">
        <v>47.2</v>
      </c>
      <c r="M17" s="12">
        <v>7.15</v>
      </c>
      <c r="N17" s="12">
        <v>11</v>
      </c>
      <c r="O17" s="12" t="s">
        <v>28</v>
      </c>
      <c r="P17" s="12" t="s">
        <v>29</v>
      </c>
      <c r="Q17" s="12">
        <f>B5</f>
        <v>119.74471676983617</v>
      </c>
      <c r="R17" s="12">
        <v>-0.5</v>
      </c>
      <c r="S17" s="12">
        <v>10.11</v>
      </c>
      <c r="T17" s="12">
        <v>-0.25</v>
      </c>
      <c r="U17" s="12">
        <v>-0.5</v>
      </c>
      <c r="V17" s="12">
        <v>5</v>
      </c>
      <c r="W17" s="12">
        <v>-0.5</v>
      </c>
      <c r="X17" s="12">
        <v>1</v>
      </c>
      <c r="Y17" s="12">
        <v>653.82490000000007</v>
      </c>
      <c r="Z17" s="15">
        <f t="shared" si="0"/>
        <v>24.936469870000003</v>
      </c>
      <c r="AA17" s="12">
        <f t="shared" si="1"/>
        <v>4.3435048519862018</v>
      </c>
      <c r="AB17" s="12">
        <f t="shared" si="2"/>
        <v>6.0539322246135612</v>
      </c>
      <c r="AC17" s="12">
        <f t="shared" si="3"/>
        <v>2.7179322246135613</v>
      </c>
      <c r="AD17" s="12">
        <f t="shared" si="4"/>
        <v>7.0614370765997627</v>
      </c>
      <c r="AE17" s="12">
        <v>12</v>
      </c>
      <c r="AF17" s="12">
        <v>1.3360000000000001</v>
      </c>
      <c r="AG17" s="12">
        <v>1.333</v>
      </c>
      <c r="AH17" s="12">
        <v>0.33300000000000002</v>
      </c>
      <c r="AI17" s="12">
        <f t="shared" si="5"/>
        <v>0.13814470000000001</v>
      </c>
      <c r="AJ17" s="12">
        <f t="shared" si="6"/>
        <v>25.708144700000002</v>
      </c>
      <c r="AK17" s="12">
        <f t="shared" si="7"/>
        <v>7.1504237288135588</v>
      </c>
      <c r="AL17" s="12">
        <v>12</v>
      </c>
      <c r="AM17" s="12">
        <f t="shared" si="8"/>
        <v>7.0614370765997627</v>
      </c>
      <c r="AN17" s="12">
        <v>47.2</v>
      </c>
      <c r="AO17" s="16">
        <v>4.3435048519862018</v>
      </c>
      <c r="AP17" s="12"/>
      <c r="AQ17" s="12">
        <f t="shared" si="9"/>
        <v>1325.5176325708048</v>
      </c>
      <c r="AR17" s="10">
        <f t="shared" si="10"/>
        <v>134.28440582928349</v>
      </c>
      <c r="AS17" s="12">
        <f t="shared" si="11"/>
        <v>9.8709721682496987</v>
      </c>
      <c r="AT17" s="12">
        <f t="shared" si="12"/>
        <v>1456.2652557945137</v>
      </c>
      <c r="AU17" s="12">
        <f t="shared" si="13"/>
        <v>135.56086953641841</v>
      </c>
      <c r="AV17" s="12">
        <f t="shared" si="14"/>
        <v>10.742519288748648</v>
      </c>
      <c r="AW17" s="12"/>
      <c r="AX17" s="12">
        <v>1.7543859649122808</v>
      </c>
      <c r="AY17" s="12">
        <f t="shared" si="15"/>
        <v>-0.49678185868440095</v>
      </c>
      <c r="AZ17" s="12">
        <f t="shared" si="16"/>
        <v>3.2181413155990546E-3</v>
      </c>
      <c r="BA17" s="15">
        <v>3.2181413155990546E-3</v>
      </c>
      <c r="BB17">
        <v>1</v>
      </c>
    </row>
    <row r="18" spans="1:57" x14ac:dyDescent="0.25">
      <c r="A18" s="12">
        <v>11</v>
      </c>
      <c r="B18" s="12"/>
      <c r="C18" s="12">
        <v>69</v>
      </c>
      <c r="D18" s="12">
        <v>2</v>
      </c>
      <c r="E18" s="12">
        <v>2</v>
      </c>
      <c r="F18" s="12">
        <v>0.1</v>
      </c>
      <c r="G18" s="12">
        <v>26.45</v>
      </c>
      <c r="H18" s="12">
        <v>43.05</v>
      </c>
      <c r="I18" s="12">
        <v>7.84</v>
      </c>
      <c r="J18" s="12">
        <v>45.06</v>
      </c>
      <c r="K18" s="12">
        <v>7.49</v>
      </c>
      <c r="L18" s="12">
        <v>44.06</v>
      </c>
      <c r="M18" s="12">
        <v>7.67</v>
      </c>
      <c r="N18" s="12">
        <v>15</v>
      </c>
      <c r="O18" s="12" t="s">
        <v>28</v>
      </c>
      <c r="P18" s="12" t="s">
        <v>29</v>
      </c>
      <c r="Q18" s="12">
        <f>B5</f>
        <v>119.74471676983617</v>
      </c>
      <c r="R18" s="12">
        <v>-2.4500000000000002</v>
      </c>
      <c r="S18" s="12">
        <v>11.28</v>
      </c>
      <c r="T18" s="12">
        <v>-1.5</v>
      </c>
      <c r="U18" s="12">
        <v>-1</v>
      </c>
      <c r="V18" s="12">
        <v>15</v>
      </c>
      <c r="W18" s="12">
        <v>-2</v>
      </c>
      <c r="X18" s="12">
        <v>1</v>
      </c>
      <c r="Y18" s="12">
        <v>699.60249999999996</v>
      </c>
      <c r="Z18" s="15">
        <f t="shared" si="0"/>
        <v>25.36162075</v>
      </c>
      <c r="AA18" s="12">
        <f t="shared" si="1"/>
        <v>4.062565830895001</v>
      </c>
      <c r="AB18" s="12">
        <f t="shared" si="2"/>
        <v>6.0539322246135612</v>
      </c>
      <c r="AC18" s="12">
        <f t="shared" si="3"/>
        <v>2.7179322246135613</v>
      </c>
      <c r="AD18" s="12">
        <f t="shared" si="4"/>
        <v>6.7804980555085628</v>
      </c>
      <c r="AE18" s="12">
        <v>12</v>
      </c>
      <c r="AF18" s="12">
        <v>1.3360000000000001</v>
      </c>
      <c r="AG18" s="12">
        <v>1.333</v>
      </c>
      <c r="AH18" s="12">
        <v>0.33300000000000002</v>
      </c>
      <c r="AI18" s="12">
        <f t="shared" si="5"/>
        <v>0.12028950000000005</v>
      </c>
      <c r="AJ18" s="12">
        <f t="shared" si="6"/>
        <v>26.570289499999998</v>
      </c>
      <c r="AK18" s="12">
        <f t="shared" si="7"/>
        <v>7.6600090785292778</v>
      </c>
      <c r="AL18" s="12">
        <v>12</v>
      </c>
      <c r="AM18" s="12">
        <f t="shared" si="8"/>
        <v>6.7804980555085628</v>
      </c>
      <c r="AN18" s="12">
        <v>44.06</v>
      </c>
      <c r="AO18" s="16">
        <v>4.062565830895001</v>
      </c>
      <c r="AP18" s="12"/>
      <c r="AQ18" s="12">
        <f t="shared" si="9"/>
        <v>1851.5166091545943</v>
      </c>
      <c r="AR18" s="10">
        <f t="shared" si="10"/>
        <v>157.84073019971729</v>
      </c>
      <c r="AS18" s="12">
        <f t="shared" si="11"/>
        <v>11.7302841086192</v>
      </c>
      <c r="AT18" s="12">
        <f t="shared" si="12"/>
        <v>2572.1412034123891</v>
      </c>
      <c r="AU18" s="12">
        <f t="shared" si="13"/>
        <v>164.99949383625349</v>
      </c>
      <c r="AV18" s="12">
        <f t="shared" si="14"/>
        <v>15.588782387205368</v>
      </c>
      <c r="AW18" s="12"/>
      <c r="AX18" s="12">
        <v>1.4705882352941175</v>
      </c>
      <c r="AY18" s="12">
        <f t="shared" si="15"/>
        <v>-2.6237788294385949</v>
      </c>
      <c r="AZ18" s="12">
        <f t="shared" si="16"/>
        <v>-0.62377882943859486</v>
      </c>
      <c r="BA18" s="15">
        <v>0.62377882943859497</v>
      </c>
      <c r="BC18">
        <v>1</v>
      </c>
    </row>
    <row r="19" spans="1:57" x14ac:dyDescent="0.25">
      <c r="A19" s="12">
        <v>12</v>
      </c>
      <c r="B19" s="12"/>
      <c r="C19" s="12">
        <v>49</v>
      </c>
      <c r="D19" s="12">
        <v>1</v>
      </c>
      <c r="E19" s="12">
        <v>2</v>
      </c>
      <c r="F19" s="12">
        <v>0.05</v>
      </c>
      <c r="G19" s="12">
        <v>27.51</v>
      </c>
      <c r="H19" s="12">
        <v>40.659999999999997</v>
      </c>
      <c r="I19" s="12">
        <v>8.3000000000000007</v>
      </c>
      <c r="J19" s="12">
        <v>41.51</v>
      </c>
      <c r="K19" s="12">
        <v>8.1300000000000008</v>
      </c>
      <c r="L19" s="12">
        <v>41.08</v>
      </c>
      <c r="M19" s="12">
        <v>8.2100000000000009</v>
      </c>
      <c r="N19" s="12">
        <v>13</v>
      </c>
      <c r="O19" s="12" t="s">
        <v>28</v>
      </c>
      <c r="P19" s="12" t="s">
        <v>29</v>
      </c>
      <c r="Q19" s="12">
        <f>B5</f>
        <v>119.74471676983617</v>
      </c>
      <c r="R19" s="12">
        <v>0.68</v>
      </c>
      <c r="S19" s="12">
        <v>12.01</v>
      </c>
      <c r="T19" s="12">
        <v>0</v>
      </c>
      <c r="U19" s="12">
        <v>-1.25</v>
      </c>
      <c r="V19" s="12">
        <v>171</v>
      </c>
      <c r="W19" s="12">
        <v>-0.625</v>
      </c>
      <c r="X19" s="12">
        <v>1.25</v>
      </c>
      <c r="Y19" s="12">
        <v>756.80010000000004</v>
      </c>
      <c r="Z19" s="15">
        <f t="shared" si="0"/>
        <v>25.824997630000002</v>
      </c>
      <c r="AA19" s="12">
        <f t="shared" si="1"/>
        <v>3.8190751845637996</v>
      </c>
      <c r="AB19" s="12">
        <f t="shared" si="2"/>
        <v>6.0539322246135612</v>
      </c>
      <c r="AC19" s="12">
        <f t="shared" si="3"/>
        <v>2.7179322246135613</v>
      </c>
      <c r="AD19" s="12">
        <f t="shared" si="4"/>
        <v>6.5370074091773613</v>
      </c>
      <c r="AE19" s="12">
        <v>12</v>
      </c>
      <c r="AF19" s="12">
        <v>1.3360000000000001</v>
      </c>
      <c r="AG19" s="12">
        <v>1.333</v>
      </c>
      <c r="AH19" s="12">
        <v>0.33300000000000002</v>
      </c>
      <c r="AI19" s="12">
        <f t="shared" si="5"/>
        <v>9.8782099999999984E-2</v>
      </c>
      <c r="AJ19" s="12">
        <f t="shared" si="6"/>
        <v>27.608782100000003</v>
      </c>
      <c r="AK19" s="12">
        <f t="shared" si="7"/>
        <v>8.215676728334957</v>
      </c>
      <c r="AL19" s="12">
        <v>12</v>
      </c>
      <c r="AM19" s="12">
        <f t="shared" si="8"/>
        <v>6.5370074091773613</v>
      </c>
      <c r="AN19" s="12">
        <v>41.08</v>
      </c>
      <c r="AO19" s="16">
        <v>3.8190751845637996</v>
      </c>
      <c r="AP19" s="12"/>
      <c r="AQ19" s="12">
        <f t="shared" si="9"/>
        <v>2381.3126787933502</v>
      </c>
      <c r="AR19" s="10">
        <f t="shared" si="10"/>
        <v>185.41730199630274</v>
      </c>
      <c r="AS19" s="12">
        <f t="shared" si="11"/>
        <v>12.842990665676034</v>
      </c>
      <c r="AT19" s="12">
        <f t="shared" si="12"/>
        <v>2155.8153470509201</v>
      </c>
      <c r="AU19" s="12">
        <f t="shared" si="13"/>
        <v>183.13475477938394</v>
      </c>
      <c r="AV19" s="12">
        <f t="shared" si="14"/>
        <v>11.77174343366968</v>
      </c>
      <c r="AW19" s="12"/>
      <c r="AX19" s="12">
        <v>1.4084507042253522</v>
      </c>
      <c r="AY19" s="12">
        <f t="shared" si="15"/>
        <v>0.76058553472451074</v>
      </c>
      <c r="AZ19" s="12">
        <f t="shared" si="16"/>
        <v>1.3855855347245107</v>
      </c>
      <c r="BA19" s="15">
        <v>1.3855855347245107</v>
      </c>
      <c r="BE19">
        <v>1</v>
      </c>
    </row>
    <row r="20" spans="1:57" x14ac:dyDescent="0.25">
      <c r="A20" s="12">
        <v>13</v>
      </c>
      <c r="B20" s="12"/>
      <c r="C20" s="12">
        <v>72</v>
      </c>
      <c r="D20" s="12">
        <v>2</v>
      </c>
      <c r="E20" s="12">
        <v>1</v>
      </c>
      <c r="F20" s="12">
        <v>0.3</v>
      </c>
      <c r="G20" s="12">
        <v>28.55</v>
      </c>
      <c r="H20" s="12">
        <v>43.32</v>
      </c>
      <c r="I20" s="12">
        <v>7.79</v>
      </c>
      <c r="J20" s="12">
        <v>44.29</v>
      </c>
      <c r="K20" s="12">
        <v>7.62</v>
      </c>
      <c r="L20" s="12">
        <v>43.81</v>
      </c>
      <c r="M20" s="12">
        <v>7.71</v>
      </c>
      <c r="N20" s="12">
        <v>7</v>
      </c>
      <c r="O20" s="12" t="s">
        <v>28</v>
      </c>
      <c r="P20" s="12" t="s">
        <v>29</v>
      </c>
      <c r="Q20" s="12">
        <f>B5</f>
        <v>119.74471676983617</v>
      </c>
      <c r="R20" s="12">
        <v>-0.75</v>
      </c>
      <c r="S20" s="12">
        <v>5.79</v>
      </c>
      <c r="T20" s="12">
        <v>0</v>
      </c>
      <c r="U20" s="12">
        <v>-1.5</v>
      </c>
      <c r="V20" s="12">
        <v>93</v>
      </c>
      <c r="W20" s="12">
        <v>-0.75</v>
      </c>
      <c r="X20" s="12">
        <v>0.9</v>
      </c>
      <c r="Y20" s="12">
        <v>815.10250000000008</v>
      </c>
      <c r="Z20" s="15">
        <f t="shared" si="0"/>
        <v>26.227870749999997</v>
      </c>
      <c r="AA20" s="12">
        <f t="shared" si="1"/>
        <v>4.361721055894999</v>
      </c>
      <c r="AB20" s="12">
        <f t="shared" si="2"/>
        <v>6.0539322246135612</v>
      </c>
      <c r="AC20" s="12">
        <f t="shared" si="3"/>
        <v>2.7179322246135613</v>
      </c>
      <c r="AD20" s="12">
        <f t="shared" si="4"/>
        <v>7.0796532805085608</v>
      </c>
      <c r="AE20" s="12">
        <v>12</v>
      </c>
      <c r="AF20" s="12">
        <v>1.3360000000000001</v>
      </c>
      <c r="AG20" s="12">
        <v>1.333</v>
      </c>
      <c r="AH20" s="12">
        <v>0.33300000000000002</v>
      </c>
      <c r="AI20" s="12">
        <f t="shared" si="5"/>
        <v>7.7680500000000041E-2</v>
      </c>
      <c r="AJ20" s="12">
        <f t="shared" si="6"/>
        <v>28.6276805</v>
      </c>
      <c r="AK20" s="12">
        <f t="shared" si="7"/>
        <v>7.7037206117324804</v>
      </c>
      <c r="AL20" s="12">
        <v>12</v>
      </c>
      <c r="AM20" s="12">
        <f t="shared" si="8"/>
        <v>7.0796532805085608</v>
      </c>
      <c r="AN20" s="12">
        <v>43.81</v>
      </c>
      <c r="AO20" s="16">
        <v>4.361721055894999</v>
      </c>
      <c r="AP20" s="12"/>
      <c r="AQ20" s="12">
        <f t="shared" si="9"/>
        <v>1014.2285827148555</v>
      </c>
      <c r="AR20" s="10">
        <f t="shared" si="10"/>
        <v>170.97597218399042</v>
      </c>
      <c r="AS20" s="12">
        <f t="shared" si="11"/>
        <v>5.9319948280418329</v>
      </c>
      <c r="AT20" s="12">
        <f t="shared" si="12"/>
        <v>1244.3373715978992</v>
      </c>
      <c r="AU20" s="12">
        <f t="shared" si="13"/>
        <v>173.39617266848353</v>
      </c>
      <c r="AV20" s="12">
        <f t="shared" si="14"/>
        <v>7.1762678059621887</v>
      </c>
      <c r="AW20" s="12"/>
      <c r="AX20" s="12">
        <v>1.6129032258064517</v>
      </c>
      <c r="AY20" s="12">
        <f t="shared" si="15"/>
        <v>-0.77144924631062062</v>
      </c>
      <c r="AZ20" s="12">
        <f t="shared" si="16"/>
        <v>-2.1449246310620618E-2</v>
      </c>
      <c r="BA20" s="15">
        <v>2.14492463106206E-2</v>
      </c>
      <c r="BB20">
        <v>1</v>
      </c>
    </row>
    <row r="21" spans="1:57" x14ac:dyDescent="0.25">
      <c r="A21" s="12">
        <v>14</v>
      </c>
      <c r="B21" s="12"/>
      <c r="C21" s="12">
        <v>85</v>
      </c>
      <c r="D21" s="12">
        <v>2</v>
      </c>
      <c r="E21" s="12">
        <v>2</v>
      </c>
      <c r="F21" s="12">
        <v>0.1</v>
      </c>
      <c r="G21" s="12">
        <v>26.09</v>
      </c>
      <c r="H21" s="12">
        <v>43.66</v>
      </c>
      <c r="I21" s="12">
        <v>7.73</v>
      </c>
      <c r="J21" s="12">
        <v>46.75</v>
      </c>
      <c r="K21" s="12">
        <v>7.22</v>
      </c>
      <c r="L21" s="12">
        <v>45.2</v>
      </c>
      <c r="M21" s="12">
        <v>7.47</v>
      </c>
      <c r="N21" s="12">
        <v>15.5</v>
      </c>
      <c r="O21" s="12" t="s">
        <v>28</v>
      </c>
      <c r="P21" s="12" t="s">
        <v>29</v>
      </c>
      <c r="Q21" s="12">
        <f>B5</f>
        <v>119.74471676983617</v>
      </c>
      <c r="R21" s="12">
        <v>-2.91</v>
      </c>
      <c r="S21" s="12">
        <v>10.97</v>
      </c>
      <c r="T21" s="12">
        <v>-3.5</v>
      </c>
      <c r="U21" s="12">
        <v>-2</v>
      </c>
      <c r="V21" s="12">
        <v>170</v>
      </c>
      <c r="W21" s="12">
        <v>-4.5</v>
      </c>
      <c r="X21" s="12">
        <v>0.5</v>
      </c>
      <c r="Y21" s="12">
        <v>680.68809999999996</v>
      </c>
      <c r="Z21" s="15">
        <f t="shared" si="0"/>
        <v>25.192132030000003</v>
      </c>
      <c r="AA21" s="12">
        <f t="shared" si="1"/>
        <v>4.1587169179078023</v>
      </c>
      <c r="AB21" s="12">
        <f t="shared" si="2"/>
        <v>6.0539322246135612</v>
      </c>
      <c r="AC21" s="12">
        <f t="shared" si="3"/>
        <v>2.7179322246135613</v>
      </c>
      <c r="AD21" s="12">
        <f t="shared" si="4"/>
        <v>6.8766491425213641</v>
      </c>
      <c r="AE21" s="12">
        <v>12</v>
      </c>
      <c r="AF21" s="12">
        <v>1.3360000000000001</v>
      </c>
      <c r="AG21" s="12">
        <v>1.333</v>
      </c>
      <c r="AH21" s="12">
        <v>0.33300000000000002</v>
      </c>
      <c r="AI21" s="12">
        <f t="shared" si="5"/>
        <v>0.12759390000000004</v>
      </c>
      <c r="AJ21" s="12">
        <f t="shared" si="6"/>
        <v>26.217593900000001</v>
      </c>
      <c r="AK21" s="12">
        <f t="shared" si="7"/>
        <v>7.466814159292035</v>
      </c>
      <c r="AL21" s="12">
        <v>12</v>
      </c>
      <c r="AM21" s="12">
        <f t="shared" si="8"/>
        <v>6.8766491425213641</v>
      </c>
      <c r="AN21" s="12">
        <v>45.2</v>
      </c>
      <c r="AO21" s="16">
        <v>4.1587169179078023</v>
      </c>
      <c r="AP21" s="12"/>
      <c r="AQ21" s="12">
        <f t="shared" si="9"/>
        <v>1663.5938106805163</v>
      </c>
      <c r="AR21" s="10">
        <f t="shared" si="10"/>
        <v>148.64946410245784</v>
      </c>
      <c r="AS21" s="12">
        <f t="shared" si="11"/>
        <v>11.191387878357038</v>
      </c>
      <c r="AT21" s="12">
        <f t="shared" si="12"/>
        <v>2482.7617961617389</v>
      </c>
      <c r="AU21" s="12">
        <f t="shared" si="13"/>
        <v>156.73020383697295</v>
      </c>
      <c r="AV21" s="12">
        <f t="shared" si="14"/>
        <v>15.840991304676978</v>
      </c>
      <c r="AW21" s="12"/>
      <c r="AX21" s="12">
        <v>1.4285714285714286</v>
      </c>
      <c r="AY21" s="12">
        <f t="shared" si="15"/>
        <v>-3.2547223984239579</v>
      </c>
      <c r="AZ21" s="12">
        <f t="shared" si="16"/>
        <v>1.2452776015760421</v>
      </c>
      <c r="BA21" s="15">
        <v>1.2452776015760421</v>
      </c>
      <c r="BE21">
        <v>1</v>
      </c>
    </row>
    <row r="22" spans="1:57" x14ac:dyDescent="0.25">
      <c r="A22" s="12">
        <v>15</v>
      </c>
      <c r="B22" s="12"/>
      <c r="C22" s="12">
        <v>70</v>
      </c>
      <c r="D22" s="12">
        <v>1</v>
      </c>
      <c r="E22" s="12">
        <v>2</v>
      </c>
      <c r="F22" s="12">
        <v>0.2</v>
      </c>
      <c r="G22" s="12">
        <v>25.49</v>
      </c>
      <c r="H22" s="12">
        <v>43.77</v>
      </c>
      <c r="I22" s="12">
        <v>7.71</v>
      </c>
      <c r="J22" s="12">
        <v>44.82</v>
      </c>
      <c r="K22" s="12">
        <v>7.53</v>
      </c>
      <c r="L22" s="12">
        <v>44.3</v>
      </c>
      <c r="M22" s="12">
        <v>7.62</v>
      </c>
      <c r="N22" s="12">
        <v>15</v>
      </c>
      <c r="O22" s="12" t="s">
        <v>28</v>
      </c>
      <c r="P22" s="12" t="s">
        <v>29</v>
      </c>
      <c r="Q22" s="12">
        <f>B5</f>
        <v>119.74471676983617</v>
      </c>
      <c r="R22" s="12">
        <v>-0.75</v>
      </c>
      <c r="S22" s="12">
        <v>13.84</v>
      </c>
      <c r="T22" s="12">
        <v>0</v>
      </c>
      <c r="U22" s="12">
        <v>-1.25</v>
      </c>
      <c r="V22" s="12">
        <v>125</v>
      </c>
      <c r="W22" s="12">
        <v>-0.625</v>
      </c>
      <c r="X22" s="12">
        <v>0.66</v>
      </c>
      <c r="Y22" s="12">
        <v>649.74009999999987</v>
      </c>
      <c r="Z22" s="15">
        <f t="shared" si="0"/>
        <v>24.895999630000006</v>
      </c>
      <c r="AA22" s="12">
        <f t="shared" si="1"/>
        <v>3.9167398170838021</v>
      </c>
      <c r="AB22" s="12">
        <f t="shared" si="2"/>
        <v>6.0539322246135612</v>
      </c>
      <c r="AC22" s="12">
        <f t="shared" si="3"/>
        <v>2.7179322246135613</v>
      </c>
      <c r="AD22" s="12">
        <f t="shared" si="4"/>
        <v>6.6346720416973639</v>
      </c>
      <c r="AE22" s="12">
        <v>12</v>
      </c>
      <c r="AF22" s="12">
        <v>1.3360000000000001</v>
      </c>
      <c r="AG22" s="12">
        <v>1.333</v>
      </c>
      <c r="AH22" s="12">
        <v>0.33300000000000002</v>
      </c>
      <c r="AI22" s="12">
        <f t="shared" si="5"/>
        <v>0.13976790000000006</v>
      </c>
      <c r="AJ22" s="12">
        <f t="shared" si="6"/>
        <v>25.629767899999997</v>
      </c>
      <c r="AK22" s="12">
        <f t="shared" si="7"/>
        <v>7.6185101580135441</v>
      </c>
      <c r="AL22" s="12">
        <v>12</v>
      </c>
      <c r="AM22" s="12">
        <f t="shared" si="8"/>
        <v>6.6346720416973639</v>
      </c>
      <c r="AN22" s="12">
        <v>44.3</v>
      </c>
      <c r="AO22" s="16">
        <v>3.9167398170838021</v>
      </c>
      <c r="AP22" s="12"/>
      <c r="AQ22" s="12">
        <f t="shared" si="9"/>
        <v>2195.8721255025448</v>
      </c>
      <c r="AR22" s="10">
        <f t="shared" si="10"/>
        <v>151.37161081754945</v>
      </c>
      <c r="AS22" s="12">
        <f t="shared" si="11"/>
        <v>14.506499030054345</v>
      </c>
      <c r="AT22" s="12">
        <f t="shared" si="12"/>
        <v>2411.2861430199341</v>
      </c>
      <c r="AU22" s="12">
        <f t="shared" si="13"/>
        <v>153.45405440809699</v>
      </c>
      <c r="AV22" s="12">
        <f t="shared" si="14"/>
        <v>15.713407849149034</v>
      </c>
      <c r="AW22" s="12"/>
      <c r="AX22" s="12">
        <v>1.4705882352941175</v>
      </c>
      <c r="AY22" s="12">
        <f t="shared" si="15"/>
        <v>-0.82069799698438872</v>
      </c>
      <c r="AZ22" s="12">
        <f t="shared" si="16"/>
        <v>-0.19569799698438872</v>
      </c>
      <c r="BA22" s="15">
        <v>0.195697996984389</v>
      </c>
      <c r="BB22">
        <v>1</v>
      </c>
    </row>
    <row r="23" spans="1:57" x14ac:dyDescent="0.25">
      <c r="A23" s="12">
        <v>16</v>
      </c>
      <c r="B23" s="12"/>
      <c r="C23" s="12">
        <v>43</v>
      </c>
      <c r="D23" s="12">
        <v>1</v>
      </c>
      <c r="E23" s="12">
        <v>1</v>
      </c>
      <c r="F23" s="12">
        <v>0.12</v>
      </c>
      <c r="G23" s="12">
        <v>28.72</v>
      </c>
      <c r="H23" s="12">
        <v>40.71</v>
      </c>
      <c r="I23" s="12">
        <v>8.2899999999999991</v>
      </c>
      <c r="J23" s="12">
        <v>42.19</v>
      </c>
      <c r="K23" s="12">
        <v>8</v>
      </c>
      <c r="L23" s="12">
        <v>41.45</v>
      </c>
      <c r="M23" s="12">
        <v>8.14</v>
      </c>
      <c r="N23" s="12">
        <v>15.5</v>
      </c>
      <c r="O23" s="12" t="s">
        <v>28</v>
      </c>
      <c r="P23" s="12" t="s">
        <v>29</v>
      </c>
      <c r="Q23" s="12">
        <f>B5</f>
        <v>119.74471676983617</v>
      </c>
      <c r="R23" s="12">
        <v>-5</v>
      </c>
      <c r="S23" s="12">
        <v>8.57</v>
      </c>
      <c r="T23" s="12">
        <v>-4.25</v>
      </c>
      <c r="U23" s="12">
        <v>-1</v>
      </c>
      <c r="V23" s="12">
        <v>1</v>
      </c>
      <c r="W23" s="12">
        <v>-4.75</v>
      </c>
      <c r="X23" s="12">
        <v>1</v>
      </c>
      <c r="Y23" s="12">
        <v>824.83839999999998</v>
      </c>
      <c r="Z23" s="15">
        <f t="shared" si="0"/>
        <v>26.288849920000001</v>
      </c>
      <c r="AA23" s="12">
        <f t="shared" si="1"/>
        <v>4.0506976700991997</v>
      </c>
      <c r="AB23" s="12">
        <f t="shared" si="2"/>
        <v>6.0539322246135612</v>
      </c>
      <c r="AC23" s="12">
        <f t="shared" si="3"/>
        <v>2.7179322246135613</v>
      </c>
      <c r="AD23" s="12">
        <f t="shared" si="4"/>
        <v>6.7686298947127614</v>
      </c>
      <c r="AE23" s="12">
        <v>12</v>
      </c>
      <c r="AF23" s="12">
        <v>1.3360000000000001</v>
      </c>
      <c r="AG23" s="12">
        <v>1.333</v>
      </c>
      <c r="AH23" s="12">
        <v>0.33300000000000002</v>
      </c>
      <c r="AI23" s="12">
        <f t="shared" si="5"/>
        <v>7.4231200000000053E-2</v>
      </c>
      <c r="AJ23" s="12">
        <f t="shared" si="6"/>
        <v>28.794231199999999</v>
      </c>
      <c r="AK23" s="12">
        <f t="shared" si="7"/>
        <v>8.1423401688781656</v>
      </c>
      <c r="AL23" s="12">
        <v>12</v>
      </c>
      <c r="AM23" s="12">
        <f t="shared" si="8"/>
        <v>6.7686298947127614</v>
      </c>
      <c r="AN23" s="12">
        <v>41.45</v>
      </c>
      <c r="AO23" s="16">
        <v>4.0506976700991997</v>
      </c>
      <c r="AP23" s="12"/>
      <c r="AQ23" s="12">
        <f t="shared" si="9"/>
        <v>1723.0224679643636</v>
      </c>
      <c r="AR23" s="10">
        <f t="shared" si="10"/>
        <v>189.95347073746964</v>
      </c>
      <c r="AS23" s="12">
        <f t="shared" si="11"/>
        <v>9.0707606514108594</v>
      </c>
      <c r="AT23" s="12">
        <f t="shared" si="12"/>
        <v>3392.5460172581479</v>
      </c>
      <c r="AU23" s="12">
        <f t="shared" si="13"/>
        <v>207.420107318551</v>
      </c>
      <c r="AV23" s="12">
        <f t="shared" si="14"/>
        <v>16.355916796667906</v>
      </c>
      <c r="AW23" s="12"/>
      <c r="AX23" s="12">
        <v>1.4492753623188408</v>
      </c>
      <c r="AY23" s="12">
        <f t="shared" si="15"/>
        <v>-5.0267577402273611</v>
      </c>
      <c r="AZ23" s="12">
        <f t="shared" si="16"/>
        <v>-0.2767577402273611</v>
      </c>
      <c r="BA23" s="15">
        <v>0.27675774022736099</v>
      </c>
      <c r="BB23">
        <v>1</v>
      </c>
    </row>
    <row r="24" spans="1:57" x14ac:dyDescent="0.25">
      <c r="A24" s="12">
        <v>17</v>
      </c>
      <c r="B24" s="12"/>
      <c r="C24" s="12">
        <v>66</v>
      </c>
      <c r="D24" s="12">
        <v>1</v>
      </c>
      <c r="E24" s="12">
        <v>2</v>
      </c>
      <c r="F24" s="12">
        <v>0.33</v>
      </c>
      <c r="G24" s="12">
        <v>26.81</v>
      </c>
      <c r="H24" s="12">
        <v>43.83</v>
      </c>
      <c r="I24" s="12">
        <v>7.7</v>
      </c>
      <c r="J24" s="12">
        <v>44.12</v>
      </c>
      <c r="K24" s="12">
        <v>7.65</v>
      </c>
      <c r="L24" s="12">
        <v>43.97</v>
      </c>
      <c r="M24" s="12">
        <v>7.68</v>
      </c>
      <c r="N24" s="12">
        <v>14.5</v>
      </c>
      <c r="O24" s="12" t="s">
        <v>28</v>
      </c>
      <c r="P24" s="12" t="s">
        <v>29</v>
      </c>
      <c r="Q24" s="12">
        <f>B5</f>
        <v>119.74471676983617</v>
      </c>
      <c r="R24" s="12">
        <v>-2.76</v>
      </c>
      <c r="S24" s="12">
        <v>10.32</v>
      </c>
      <c r="T24" s="12">
        <v>-3</v>
      </c>
      <c r="U24" s="12">
        <v>0</v>
      </c>
      <c r="V24" s="12">
        <v>0</v>
      </c>
      <c r="W24" s="12">
        <v>-3</v>
      </c>
      <c r="X24" s="12">
        <v>0.8</v>
      </c>
      <c r="Y24" s="12">
        <v>718.77609999999993</v>
      </c>
      <c r="Z24" s="15">
        <f t="shared" si="0"/>
        <v>25.524966429999999</v>
      </c>
      <c r="AA24" s="12">
        <f t="shared" si="1"/>
        <v>4.1129004332517995</v>
      </c>
      <c r="AB24" s="12">
        <f t="shared" si="2"/>
        <v>6.0539322246135612</v>
      </c>
      <c r="AC24" s="12">
        <f t="shared" si="3"/>
        <v>2.7179322246135613</v>
      </c>
      <c r="AD24" s="12">
        <f t="shared" si="4"/>
        <v>6.8308326578653613</v>
      </c>
      <c r="AE24" s="12">
        <v>12</v>
      </c>
      <c r="AF24" s="12">
        <v>1.3360000000000001</v>
      </c>
      <c r="AG24" s="12">
        <v>1.333</v>
      </c>
      <c r="AH24" s="12">
        <v>0.33300000000000002</v>
      </c>
      <c r="AI24" s="12">
        <f t="shared" si="5"/>
        <v>0.11298510000000006</v>
      </c>
      <c r="AJ24" s="12">
        <f t="shared" si="6"/>
        <v>26.922985099999998</v>
      </c>
      <c r="AK24" s="12">
        <f t="shared" si="7"/>
        <v>7.6756879690698208</v>
      </c>
      <c r="AL24" s="12">
        <v>12</v>
      </c>
      <c r="AM24" s="12">
        <f t="shared" si="8"/>
        <v>6.8308326578653613</v>
      </c>
      <c r="AN24" s="12">
        <v>43.97</v>
      </c>
      <c r="AO24" s="16">
        <v>4.1129004332517995</v>
      </c>
      <c r="AP24" s="12"/>
      <c r="AQ24" s="12">
        <f t="shared" si="9"/>
        <v>1722.5917580720493</v>
      </c>
      <c r="AR24" s="10">
        <f t="shared" si="10"/>
        <v>160.33641829864905</v>
      </c>
      <c r="AS24" s="12">
        <f t="shared" si="11"/>
        <v>10.743608821693153</v>
      </c>
      <c r="AT24" s="12">
        <f t="shared" si="12"/>
        <v>2541.645911795516</v>
      </c>
      <c r="AU24" s="12">
        <f t="shared" si="13"/>
        <v>168.55430586934227</v>
      </c>
      <c r="AV24" s="12">
        <f t="shared" si="14"/>
        <v>15.079092157786322</v>
      </c>
      <c r="AW24" s="12"/>
      <c r="AX24" s="12">
        <v>1.4285714285714286</v>
      </c>
      <c r="AY24" s="12">
        <f t="shared" si="15"/>
        <v>-3.0348383352652184</v>
      </c>
      <c r="AZ24" s="12">
        <f t="shared" si="16"/>
        <v>-3.4838335265218401E-2</v>
      </c>
      <c r="BA24" s="15">
        <v>3.4838335265218401E-2</v>
      </c>
      <c r="BB24">
        <v>1</v>
      </c>
    </row>
    <row r="25" spans="1:57" x14ac:dyDescent="0.25">
      <c r="A25" s="12">
        <v>18</v>
      </c>
      <c r="B25" s="12"/>
      <c r="C25" s="12">
        <v>77</v>
      </c>
      <c r="D25" s="12">
        <v>2</v>
      </c>
      <c r="E25" s="12">
        <v>2</v>
      </c>
      <c r="F25" s="12">
        <v>0.1</v>
      </c>
      <c r="G25" s="12">
        <v>27.07</v>
      </c>
      <c r="H25" s="12">
        <v>42.13</v>
      </c>
      <c r="I25" s="12">
        <v>8.01</v>
      </c>
      <c r="J25" s="12">
        <v>44</v>
      </c>
      <c r="K25" s="12">
        <v>7.67</v>
      </c>
      <c r="L25" s="12">
        <v>43.06</v>
      </c>
      <c r="M25" s="12">
        <v>7.84</v>
      </c>
      <c r="N25" s="12">
        <v>12.5</v>
      </c>
      <c r="O25" s="12" t="s">
        <v>28</v>
      </c>
      <c r="P25" s="12" t="s">
        <v>29</v>
      </c>
      <c r="Q25" s="12">
        <f>B5</f>
        <v>119.74471676983617</v>
      </c>
      <c r="R25" s="12">
        <v>-1.1499999999999999</v>
      </c>
      <c r="S25" s="12">
        <v>10.76</v>
      </c>
      <c r="T25" s="12">
        <v>-0.25</v>
      </c>
      <c r="U25" s="12">
        <v>-0.5</v>
      </c>
      <c r="V25" s="12">
        <v>13</v>
      </c>
      <c r="W25" s="12">
        <v>-0.5</v>
      </c>
      <c r="X25" s="12">
        <v>0.7</v>
      </c>
      <c r="Y25" s="12">
        <v>732.78489999999999</v>
      </c>
      <c r="Z25" s="15">
        <f t="shared" si="0"/>
        <v>25.639117870000003</v>
      </c>
      <c r="AA25" s="12">
        <f t="shared" si="1"/>
        <v>4.0279818684662008</v>
      </c>
      <c r="AB25" s="12">
        <f t="shared" si="2"/>
        <v>6.0539322246135612</v>
      </c>
      <c r="AC25" s="12">
        <f t="shared" si="3"/>
        <v>2.7179322246135613</v>
      </c>
      <c r="AD25" s="12">
        <f t="shared" si="4"/>
        <v>6.7459140930797616</v>
      </c>
      <c r="AE25" s="12">
        <v>12</v>
      </c>
      <c r="AF25" s="12">
        <v>1.3360000000000001</v>
      </c>
      <c r="AG25" s="12">
        <v>1.333</v>
      </c>
      <c r="AH25" s="12">
        <v>0.33300000000000002</v>
      </c>
      <c r="AI25" s="12">
        <f t="shared" si="5"/>
        <v>0.10770970000000002</v>
      </c>
      <c r="AJ25" s="12">
        <f t="shared" si="6"/>
        <v>27.177709700000001</v>
      </c>
      <c r="AK25" s="12">
        <f t="shared" si="7"/>
        <v>7.837900603808639</v>
      </c>
      <c r="AL25" s="12">
        <v>12</v>
      </c>
      <c r="AM25" s="12">
        <f t="shared" si="8"/>
        <v>6.7459140930797616</v>
      </c>
      <c r="AN25" s="12">
        <v>43.06</v>
      </c>
      <c r="AO25" s="16">
        <v>4.0279818684662008</v>
      </c>
      <c r="AP25" s="12"/>
      <c r="AQ25" s="12">
        <f t="shared" si="9"/>
        <v>1898.800523122025</v>
      </c>
      <c r="AR25" s="10">
        <f t="shared" si="10"/>
        <v>168.0524549229259</v>
      </c>
      <c r="AS25" s="12">
        <f t="shared" si="11"/>
        <v>11.298856205301339</v>
      </c>
      <c r="AT25" s="12">
        <f t="shared" si="12"/>
        <v>2252.2820404593044</v>
      </c>
      <c r="AU25" s="12">
        <f t="shared" si="13"/>
        <v>171.6139315739631</v>
      </c>
      <c r="AV25" s="12">
        <f t="shared" si="14"/>
        <v>13.124121216747509</v>
      </c>
      <c r="AW25" s="12"/>
      <c r="AX25" s="12">
        <v>1.4705882352941175</v>
      </c>
      <c r="AY25" s="12">
        <f t="shared" si="15"/>
        <v>-1.2411802077833958</v>
      </c>
      <c r="AZ25" s="12">
        <f t="shared" si="16"/>
        <v>-0.74118020778339577</v>
      </c>
      <c r="BA25" s="15">
        <v>0.74118020778339599</v>
      </c>
      <c r="BC25">
        <v>1</v>
      </c>
    </row>
    <row r="26" spans="1:57" x14ac:dyDescent="0.25">
      <c r="A26" s="12">
        <v>19</v>
      </c>
      <c r="B26" s="12"/>
      <c r="C26" s="12">
        <v>62</v>
      </c>
      <c r="D26" s="12">
        <v>1</v>
      </c>
      <c r="E26" s="12">
        <v>1</v>
      </c>
      <c r="F26" s="12">
        <v>0.9</v>
      </c>
      <c r="G26" s="12">
        <v>25.83</v>
      </c>
      <c r="H26" s="12">
        <v>45.24</v>
      </c>
      <c r="I26" s="12">
        <v>7.46</v>
      </c>
      <c r="J26" s="12">
        <v>46.11</v>
      </c>
      <c r="K26" s="12">
        <v>7.32</v>
      </c>
      <c r="L26" s="12">
        <v>45.67</v>
      </c>
      <c r="M26" s="12">
        <v>7.39</v>
      </c>
      <c r="N26" s="12">
        <v>14.5</v>
      </c>
      <c r="O26" s="12" t="s">
        <v>28</v>
      </c>
      <c r="P26" s="12" t="s">
        <v>29</v>
      </c>
      <c r="Q26" s="12">
        <f>B5</f>
        <v>119.74471676983617</v>
      </c>
      <c r="R26" s="12">
        <v>-2.1</v>
      </c>
      <c r="S26" s="12">
        <v>11.13</v>
      </c>
      <c r="T26" s="12">
        <v>-1.5</v>
      </c>
      <c r="U26" s="12">
        <v>-1</v>
      </c>
      <c r="V26" s="12">
        <v>170</v>
      </c>
      <c r="W26" s="12">
        <v>-2</v>
      </c>
      <c r="X26" s="12">
        <v>1</v>
      </c>
      <c r="Y26" s="12">
        <v>667.18889999999988</v>
      </c>
      <c r="Z26" s="15">
        <f t="shared" si="0"/>
        <v>25.065903070000001</v>
      </c>
      <c r="AA26" s="12">
        <f t="shared" si="1"/>
        <v>4.1765916198182005</v>
      </c>
      <c r="AB26" s="12">
        <f t="shared" si="2"/>
        <v>6.0539322246135612</v>
      </c>
      <c r="AC26" s="12">
        <f t="shared" si="3"/>
        <v>2.7179322246135613</v>
      </c>
      <c r="AD26" s="12">
        <f t="shared" si="4"/>
        <v>6.8945238444317614</v>
      </c>
      <c r="AE26" s="12">
        <v>12</v>
      </c>
      <c r="AF26" s="12">
        <v>1.3360000000000001</v>
      </c>
      <c r="AG26" s="12">
        <v>1.333</v>
      </c>
      <c r="AH26" s="12">
        <v>0.33300000000000002</v>
      </c>
      <c r="AI26" s="12">
        <f t="shared" si="5"/>
        <v>0.13286930000000008</v>
      </c>
      <c r="AJ26" s="12">
        <f t="shared" si="6"/>
        <v>25.962869299999998</v>
      </c>
      <c r="AK26" s="12">
        <f t="shared" si="7"/>
        <v>7.3899715349244577</v>
      </c>
      <c r="AL26" s="12">
        <v>12</v>
      </c>
      <c r="AM26" s="12">
        <f t="shared" si="8"/>
        <v>6.8945238444317614</v>
      </c>
      <c r="AN26" s="12">
        <v>45.67</v>
      </c>
      <c r="AO26" s="16">
        <v>4.1765916198182005</v>
      </c>
      <c r="AP26" s="12"/>
      <c r="AQ26" s="12">
        <f t="shared" si="9"/>
        <v>1639.7616356621259</v>
      </c>
      <c r="AR26" s="10">
        <f t="shared" si="10"/>
        <v>144.4832471750799</v>
      </c>
      <c r="AS26" s="12">
        <f t="shared" si="11"/>
        <v>11.349147169118634</v>
      </c>
      <c r="AT26" s="12">
        <f t="shared" si="12"/>
        <v>2219.3796943828256</v>
      </c>
      <c r="AU26" s="12">
        <f t="shared" si="13"/>
        <v>150.16445603877796</v>
      </c>
      <c r="AV26" s="12">
        <f t="shared" si="14"/>
        <v>14.77966059964084</v>
      </c>
      <c r="AW26" s="12"/>
      <c r="AX26" s="12">
        <v>1.5873015873015872</v>
      </c>
      <c r="AY26" s="12">
        <f t="shared" si="15"/>
        <v>-2.1612234612289898</v>
      </c>
      <c r="AZ26" s="12">
        <f t="shared" si="16"/>
        <v>-0.16122346122898978</v>
      </c>
      <c r="BA26" s="15">
        <v>0.16122346122899001</v>
      </c>
      <c r="BB26">
        <v>1</v>
      </c>
    </row>
    <row r="27" spans="1:57" x14ac:dyDescent="0.25">
      <c r="A27" s="12">
        <v>20</v>
      </c>
      <c r="B27" s="12"/>
      <c r="C27" s="12">
        <v>84</v>
      </c>
      <c r="D27" s="12">
        <v>1</v>
      </c>
      <c r="E27" s="12">
        <v>2</v>
      </c>
      <c r="F27" s="12">
        <v>0.4</v>
      </c>
      <c r="G27" s="12">
        <v>26.84</v>
      </c>
      <c r="H27" s="12">
        <v>43.32</v>
      </c>
      <c r="I27" s="12">
        <v>7.79</v>
      </c>
      <c r="J27" s="12">
        <v>44.12</v>
      </c>
      <c r="K27" s="12">
        <v>7.65</v>
      </c>
      <c r="L27" s="12">
        <v>43.72</v>
      </c>
      <c r="M27" s="12">
        <v>7.72</v>
      </c>
      <c r="N27" s="12">
        <v>14.5</v>
      </c>
      <c r="O27" s="12" t="s">
        <v>28</v>
      </c>
      <c r="P27" s="12" t="s">
        <v>29</v>
      </c>
      <c r="Q27" s="12">
        <f>B5</f>
        <v>119.74471676983617</v>
      </c>
      <c r="R27" s="12">
        <v>-2.62</v>
      </c>
      <c r="S27" s="12">
        <v>10.55</v>
      </c>
      <c r="T27" s="12">
        <v>-3</v>
      </c>
      <c r="U27" s="12">
        <v>-0.5</v>
      </c>
      <c r="V27" s="12">
        <v>88</v>
      </c>
      <c r="W27" s="12">
        <v>-3.25</v>
      </c>
      <c r="X27" s="12">
        <v>0.9</v>
      </c>
      <c r="Y27" s="12">
        <v>720.38559999999995</v>
      </c>
      <c r="Z27" s="15">
        <f t="shared" si="0"/>
        <v>25.538301280000002</v>
      </c>
      <c r="AA27" s="12">
        <f t="shared" si="1"/>
        <v>4.0826086524128016</v>
      </c>
      <c r="AB27" s="12">
        <f t="shared" si="2"/>
        <v>6.0539322246135612</v>
      </c>
      <c r="AC27" s="12">
        <f t="shared" si="3"/>
        <v>2.7179322246135613</v>
      </c>
      <c r="AD27" s="12">
        <f t="shared" si="4"/>
        <v>6.8005408770263625</v>
      </c>
      <c r="AE27" s="12">
        <v>12</v>
      </c>
      <c r="AF27" s="12">
        <v>1.3360000000000001</v>
      </c>
      <c r="AG27" s="12">
        <v>1.333</v>
      </c>
      <c r="AH27" s="12">
        <v>0.33300000000000002</v>
      </c>
      <c r="AI27" s="12">
        <f t="shared" si="5"/>
        <v>0.11237640000000004</v>
      </c>
      <c r="AJ27" s="12">
        <f t="shared" si="6"/>
        <v>26.952376399999999</v>
      </c>
      <c r="AK27" s="12">
        <f t="shared" si="7"/>
        <v>7.7195791399817022</v>
      </c>
      <c r="AL27" s="12">
        <v>12</v>
      </c>
      <c r="AM27" s="12">
        <f t="shared" si="8"/>
        <v>6.8005408770263625</v>
      </c>
      <c r="AN27" s="12">
        <v>43.72</v>
      </c>
      <c r="AO27" s="16">
        <v>4.0826086524128016</v>
      </c>
      <c r="AP27" s="12"/>
      <c r="AQ27" s="12">
        <f t="shared" si="9"/>
        <v>1787.8570967935816</v>
      </c>
      <c r="AR27" s="10">
        <f t="shared" si="10"/>
        <v>162.19764273838967</v>
      </c>
      <c r="AS27" s="12">
        <f t="shared" si="11"/>
        <v>11.022707029578941</v>
      </c>
      <c r="AT27" s="12">
        <f t="shared" si="12"/>
        <v>2572.3474126439264</v>
      </c>
      <c r="AU27" s="12">
        <f t="shared" si="13"/>
        <v>170.06887976068558</v>
      </c>
      <c r="AV27" s="12">
        <f t="shared" si="14"/>
        <v>15.125326963190652</v>
      </c>
      <c r="AW27" s="12"/>
      <c r="AX27" s="12">
        <v>1.4492753623188408</v>
      </c>
      <c r="AY27" s="12">
        <f t="shared" si="15"/>
        <v>-2.8308077541920804</v>
      </c>
      <c r="AZ27" s="12">
        <f t="shared" si="16"/>
        <v>0.41919224580791958</v>
      </c>
      <c r="BA27" s="15">
        <v>0.41919224580792003</v>
      </c>
      <c r="BB27">
        <v>1</v>
      </c>
    </row>
    <row r="28" spans="1:57" x14ac:dyDescent="0.25">
      <c r="A28" s="12">
        <v>21</v>
      </c>
      <c r="B28" s="12"/>
      <c r="C28" s="12">
        <v>58</v>
      </c>
      <c r="D28" s="12">
        <v>1</v>
      </c>
      <c r="E28" s="12">
        <v>1</v>
      </c>
      <c r="F28" s="12">
        <v>0.4</v>
      </c>
      <c r="G28" s="12">
        <v>26.2</v>
      </c>
      <c r="H28" s="12">
        <v>43.16</v>
      </c>
      <c r="I28" s="12">
        <v>7.82</v>
      </c>
      <c r="J28" s="12">
        <v>43.38</v>
      </c>
      <c r="K28" s="12">
        <v>7.78</v>
      </c>
      <c r="L28" s="12">
        <v>43.27</v>
      </c>
      <c r="M28" s="12">
        <v>7.8</v>
      </c>
      <c r="N28" s="12">
        <v>16.5</v>
      </c>
      <c r="O28" s="12" t="s">
        <v>28</v>
      </c>
      <c r="P28" s="12" t="s">
        <v>29</v>
      </c>
      <c r="Q28" s="12">
        <f>B5</f>
        <v>119.74471676983617</v>
      </c>
      <c r="R28" s="12">
        <v>-2.4</v>
      </c>
      <c r="S28" s="12">
        <v>12.937505527984845</v>
      </c>
      <c r="T28" s="12">
        <v>-2.25</v>
      </c>
      <c r="U28" s="12">
        <v>-0.5</v>
      </c>
      <c r="V28" s="12">
        <v>80</v>
      </c>
      <c r="W28" s="12">
        <v>-2.5</v>
      </c>
      <c r="X28" s="12">
        <v>1</v>
      </c>
      <c r="Y28" s="12">
        <v>686.43999999999994</v>
      </c>
      <c r="Z28" s="15">
        <f t="shared" si="0"/>
        <v>25.244572000000002</v>
      </c>
      <c r="AA28" s="12">
        <f t="shared" si="1"/>
        <v>3.9053562807200004</v>
      </c>
      <c r="AB28" s="12">
        <f t="shared" si="2"/>
        <v>6.0539322246135612</v>
      </c>
      <c r="AC28" s="12">
        <f t="shared" si="3"/>
        <v>2.7179322246135613</v>
      </c>
      <c r="AD28" s="12">
        <f t="shared" si="4"/>
        <v>6.6232885053335622</v>
      </c>
      <c r="AE28" s="12">
        <v>12</v>
      </c>
      <c r="AF28" s="12">
        <v>1.3360000000000001</v>
      </c>
      <c r="AG28" s="12">
        <v>1.333</v>
      </c>
      <c r="AH28" s="12">
        <v>0.33300000000000002</v>
      </c>
      <c r="AI28" s="12">
        <f t="shared" si="5"/>
        <v>0.12536199999999997</v>
      </c>
      <c r="AJ28" s="12">
        <f t="shared" si="6"/>
        <v>26.325361999999998</v>
      </c>
      <c r="AK28" s="12">
        <f t="shared" si="7"/>
        <v>7.7998613357984743</v>
      </c>
      <c r="AL28" s="12">
        <v>12</v>
      </c>
      <c r="AM28" s="12">
        <f t="shared" si="8"/>
        <v>6.6232885053335622</v>
      </c>
      <c r="AN28" s="12">
        <v>43.27</v>
      </c>
      <c r="AO28" s="16">
        <v>3.9053562807200004</v>
      </c>
      <c r="AP28" s="12"/>
      <c r="AQ28" s="12">
        <f t="shared" si="9"/>
        <v>2210.1036493653546</v>
      </c>
      <c r="AR28" s="10">
        <f t="shared" si="10"/>
        <v>161.8537094277236</v>
      </c>
      <c r="AS28" s="12">
        <f t="shared" si="11"/>
        <v>13.654945921102197</v>
      </c>
      <c r="AT28" s="12">
        <f t="shared" si="12"/>
        <v>2932.1381274626851</v>
      </c>
      <c r="AU28" s="12">
        <f t="shared" si="13"/>
        <v>168.95787274863085</v>
      </c>
      <c r="AV28" s="12">
        <f t="shared" si="14"/>
        <v>17.3542557074272</v>
      </c>
      <c r="AW28" s="12"/>
      <c r="AX28" s="12">
        <v>1.4492753623188408</v>
      </c>
      <c r="AY28" s="12">
        <f t="shared" si="15"/>
        <v>-2.5525237525642517</v>
      </c>
      <c r="AZ28" s="12">
        <f t="shared" si="16"/>
        <v>-5.252375256425168E-2</v>
      </c>
      <c r="BA28" s="15">
        <v>5.2523752564251701E-2</v>
      </c>
      <c r="BB28">
        <v>1</v>
      </c>
    </row>
    <row r="29" spans="1:57" x14ac:dyDescent="0.25">
      <c r="A29" s="12">
        <v>22</v>
      </c>
      <c r="B29" s="12"/>
      <c r="C29" s="12">
        <v>75</v>
      </c>
      <c r="D29" s="12">
        <v>1</v>
      </c>
      <c r="E29" s="12">
        <v>1</v>
      </c>
      <c r="F29" s="12">
        <v>0.2</v>
      </c>
      <c r="G29" s="12">
        <v>27.72</v>
      </c>
      <c r="H29" s="12">
        <v>45.18</v>
      </c>
      <c r="I29" s="12">
        <v>7.47</v>
      </c>
      <c r="J29" s="12">
        <v>45.49</v>
      </c>
      <c r="K29" s="12">
        <v>7.42</v>
      </c>
      <c r="L29" s="12">
        <v>45.34</v>
      </c>
      <c r="M29" s="12">
        <v>7.45</v>
      </c>
      <c r="N29" s="12">
        <v>10.5</v>
      </c>
      <c r="O29" s="12" t="s">
        <v>28</v>
      </c>
      <c r="P29" s="12" t="s">
        <v>29</v>
      </c>
      <c r="Q29" s="12">
        <f>B5</f>
        <v>119.74471676983617</v>
      </c>
      <c r="R29" s="12">
        <v>-2.8</v>
      </c>
      <c r="S29" s="12">
        <v>5.89</v>
      </c>
      <c r="T29" s="12">
        <v>-3</v>
      </c>
      <c r="U29" s="12">
        <v>-0.5</v>
      </c>
      <c r="V29" s="12">
        <v>90</v>
      </c>
      <c r="W29" s="12">
        <v>-3.25</v>
      </c>
      <c r="X29" s="12">
        <v>0.66</v>
      </c>
      <c r="Y29" s="12">
        <v>768.39839999999992</v>
      </c>
      <c r="Z29" s="15">
        <f t="shared" si="0"/>
        <v>25.910477919999998</v>
      </c>
      <c r="AA29" s="12">
        <f t="shared" si="1"/>
        <v>4.4560330013792004</v>
      </c>
      <c r="AB29" s="12">
        <f t="shared" si="2"/>
        <v>6.0539322246135612</v>
      </c>
      <c r="AC29" s="12">
        <f t="shared" si="3"/>
        <v>2.7179322246135613</v>
      </c>
      <c r="AD29" s="12">
        <f t="shared" si="4"/>
        <v>7.1739652259927613</v>
      </c>
      <c r="AE29" s="12">
        <v>12</v>
      </c>
      <c r="AF29" s="12">
        <v>1.3360000000000001</v>
      </c>
      <c r="AG29" s="12">
        <v>1.333</v>
      </c>
      <c r="AH29" s="12">
        <v>0.33300000000000002</v>
      </c>
      <c r="AI29" s="12">
        <f t="shared" si="5"/>
        <v>9.4521200000000083E-2</v>
      </c>
      <c r="AJ29" s="12">
        <f t="shared" si="6"/>
        <v>27.814521199999998</v>
      </c>
      <c r="AK29" s="12">
        <f t="shared" si="7"/>
        <v>7.4437582708425225</v>
      </c>
      <c r="AL29" s="12">
        <v>12</v>
      </c>
      <c r="AM29" s="12">
        <f t="shared" si="8"/>
        <v>7.1739652259927613</v>
      </c>
      <c r="AN29" s="12">
        <v>45.34</v>
      </c>
      <c r="AO29" s="16">
        <v>4.4560330013792004</v>
      </c>
      <c r="AP29" s="12"/>
      <c r="AQ29" s="12">
        <f t="shared" si="9"/>
        <v>911.98765496813394</v>
      </c>
      <c r="AR29" s="10">
        <f t="shared" si="10"/>
        <v>155.95860909576854</v>
      </c>
      <c r="AS29" s="12">
        <f t="shared" si="11"/>
        <v>5.8476262404220041</v>
      </c>
      <c r="AT29" s="12">
        <f t="shared" si="12"/>
        <v>1717.1427759806213</v>
      </c>
      <c r="AU29" s="12">
        <f t="shared" si="13"/>
        <v>164.2850672830568</v>
      </c>
      <c r="AV29" s="12">
        <f t="shared" si="14"/>
        <v>10.452214582729244</v>
      </c>
      <c r="AW29" s="12"/>
      <c r="AX29" s="12">
        <v>1.5384615384615383</v>
      </c>
      <c r="AY29" s="12">
        <f t="shared" si="15"/>
        <v>-2.9929824224997064</v>
      </c>
      <c r="AZ29" s="12">
        <f t="shared" si="16"/>
        <v>0.25701757750029364</v>
      </c>
      <c r="BA29" s="15">
        <v>0.25701757750029364</v>
      </c>
      <c r="BB29">
        <v>1</v>
      </c>
    </row>
    <row r="30" spans="1:57" x14ac:dyDescent="0.25">
      <c r="A30" s="12">
        <v>23</v>
      </c>
      <c r="B30" s="12"/>
      <c r="C30" s="12">
        <v>84</v>
      </c>
      <c r="D30" s="12">
        <v>1</v>
      </c>
      <c r="E30" s="12">
        <v>1</v>
      </c>
      <c r="F30" s="12">
        <v>0.5</v>
      </c>
      <c r="G30" s="12">
        <v>25.54</v>
      </c>
      <c r="H30" s="12">
        <v>43.05</v>
      </c>
      <c r="I30" s="12">
        <v>7.84</v>
      </c>
      <c r="J30" s="12">
        <v>44.23</v>
      </c>
      <c r="K30" s="12">
        <v>7.63</v>
      </c>
      <c r="L30" s="12">
        <v>43.64</v>
      </c>
      <c r="M30" s="12">
        <v>7.73</v>
      </c>
      <c r="N30" s="12">
        <v>18</v>
      </c>
      <c r="O30" s="12" t="s">
        <v>28</v>
      </c>
      <c r="P30" s="12" t="s">
        <v>29</v>
      </c>
      <c r="Q30" s="12">
        <f>B5</f>
        <v>119.74471676983617</v>
      </c>
      <c r="R30" s="12">
        <v>-2.2999999999999998</v>
      </c>
      <c r="S30" s="12">
        <v>14.46</v>
      </c>
      <c r="T30" s="12">
        <v>-1.5</v>
      </c>
      <c r="U30" s="12">
        <v>-1.5</v>
      </c>
      <c r="V30" s="12">
        <v>111</v>
      </c>
      <c r="W30" s="12">
        <v>-2.25</v>
      </c>
      <c r="X30" s="12">
        <v>0.7</v>
      </c>
      <c r="Y30" s="12">
        <v>652.2915999999999</v>
      </c>
      <c r="Z30" s="15">
        <f t="shared" si="0"/>
        <v>24.921329080000003</v>
      </c>
      <c r="AA30" s="12">
        <f t="shared" si="1"/>
        <v>3.8329553704408008</v>
      </c>
      <c r="AB30" s="12">
        <f t="shared" si="2"/>
        <v>6.0539322246135612</v>
      </c>
      <c r="AC30" s="12">
        <f t="shared" si="3"/>
        <v>2.7179322246135613</v>
      </c>
      <c r="AD30" s="12">
        <f t="shared" si="4"/>
        <v>6.5508875950543626</v>
      </c>
      <c r="AE30" s="12">
        <v>12</v>
      </c>
      <c r="AF30" s="12">
        <v>1.3360000000000001</v>
      </c>
      <c r="AG30" s="12">
        <v>1.333</v>
      </c>
      <c r="AH30" s="12">
        <v>0.33300000000000002</v>
      </c>
      <c r="AI30" s="12">
        <f t="shared" si="5"/>
        <v>0.13875340000000003</v>
      </c>
      <c r="AJ30" s="12">
        <f t="shared" si="6"/>
        <v>25.678753399999998</v>
      </c>
      <c r="AK30" s="12">
        <f t="shared" si="7"/>
        <v>7.7337305224564616</v>
      </c>
      <c r="AL30" s="12">
        <v>12</v>
      </c>
      <c r="AM30" s="12">
        <f t="shared" si="8"/>
        <v>6.5508875950543626</v>
      </c>
      <c r="AN30" s="12">
        <v>43.64</v>
      </c>
      <c r="AO30" s="16">
        <v>3.8329553704408008</v>
      </c>
      <c r="AP30" s="12"/>
      <c r="AQ30" s="12">
        <f t="shared" si="9"/>
        <v>2379.7354319912492</v>
      </c>
      <c r="AR30" s="10">
        <f t="shared" si="10"/>
        <v>155.90776072493901</v>
      </c>
      <c r="AS30" s="12">
        <f t="shared" si="11"/>
        <v>15.263739411854607</v>
      </c>
      <c r="AT30" s="12">
        <f t="shared" si="12"/>
        <v>3055.6513450502753</v>
      </c>
      <c r="AU30" s="12">
        <f t="shared" si="13"/>
        <v>162.43967874336201</v>
      </c>
      <c r="AV30" s="12">
        <f t="shared" si="14"/>
        <v>18.810991062583238</v>
      </c>
      <c r="AW30" s="12"/>
      <c r="AX30" s="12">
        <v>1.4925373134328357</v>
      </c>
      <c r="AY30" s="12">
        <f t="shared" si="15"/>
        <v>-2.3766586059881831</v>
      </c>
      <c r="AZ30" s="12">
        <f t="shared" si="16"/>
        <v>-0.12665860598818313</v>
      </c>
      <c r="BA30" s="15">
        <v>0.12665860598818299</v>
      </c>
      <c r="BB30">
        <v>1</v>
      </c>
    </row>
    <row r="31" spans="1:57" x14ac:dyDescent="0.25">
      <c r="A31" s="12">
        <v>24</v>
      </c>
      <c r="B31" s="12"/>
      <c r="C31" s="12">
        <v>75</v>
      </c>
      <c r="D31" s="12">
        <v>1</v>
      </c>
      <c r="E31" s="12">
        <v>2</v>
      </c>
      <c r="F31" s="12">
        <v>0.33</v>
      </c>
      <c r="G31" s="12">
        <v>26.83</v>
      </c>
      <c r="H31" s="12">
        <v>45.36</v>
      </c>
      <c r="I31" s="12">
        <v>7.44</v>
      </c>
      <c r="J31" s="12">
        <v>46.04</v>
      </c>
      <c r="K31" s="12">
        <v>7.33</v>
      </c>
      <c r="L31" s="12">
        <v>45.7</v>
      </c>
      <c r="M31" s="12">
        <v>7.38</v>
      </c>
      <c r="N31" s="12">
        <v>12</v>
      </c>
      <c r="O31" s="12" t="s">
        <v>28</v>
      </c>
      <c r="P31" s="12" t="s">
        <v>29</v>
      </c>
      <c r="Q31" s="12">
        <f>B5</f>
        <v>119.74471676983617</v>
      </c>
      <c r="R31" s="12">
        <v>-2.42</v>
      </c>
      <c r="S31" s="12">
        <v>8.01</v>
      </c>
      <c r="T31" s="12">
        <v>-1.5</v>
      </c>
      <c r="U31" s="12">
        <v>-1</v>
      </c>
      <c r="V31" s="12">
        <v>125</v>
      </c>
      <c r="W31" s="12">
        <v>-2</v>
      </c>
      <c r="X31" s="12">
        <v>0.66</v>
      </c>
      <c r="Y31" s="12">
        <v>719.84889999999996</v>
      </c>
      <c r="Z31" s="15">
        <f t="shared" si="0"/>
        <v>25.53386107</v>
      </c>
      <c r="AA31" s="12">
        <f t="shared" si="1"/>
        <v>4.3615981768982</v>
      </c>
      <c r="AB31" s="12">
        <f t="shared" si="2"/>
        <v>6.0539322246135612</v>
      </c>
      <c r="AC31" s="12">
        <f t="shared" si="3"/>
        <v>2.7179322246135613</v>
      </c>
      <c r="AD31" s="12">
        <f t="shared" si="4"/>
        <v>7.0795304015117608</v>
      </c>
      <c r="AE31" s="12">
        <v>12</v>
      </c>
      <c r="AF31" s="12">
        <v>1.3360000000000001</v>
      </c>
      <c r="AG31" s="12">
        <v>1.333</v>
      </c>
      <c r="AH31" s="12">
        <v>0.33300000000000002</v>
      </c>
      <c r="AI31" s="12">
        <f t="shared" si="5"/>
        <v>0.11257930000000005</v>
      </c>
      <c r="AJ31" s="12">
        <f t="shared" si="6"/>
        <v>26.942579299999998</v>
      </c>
      <c r="AK31" s="12">
        <f t="shared" si="7"/>
        <v>7.3851203501094087</v>
      </c>
      <c r="AL31" s="12">
        <v>12</v>
      </c>
      <c r="AM31" s="12">
        <f t="shared" si="8"/>
        <v>7.0795304015117608</v>
      </c>
      <c r="AN31" s="12">
        <v>45.7</v>
      </c>
      <c r="AO31" s="16">
        <v>4.3615981768982</v>
      </c>
      <c r="AP31" s="12"/>
      <c r="AQ31" s="12">
        <f t="shared" si="9"/>
        <v>1195.2415528104823</v>
      </c>
      <c r="AR31" s="10">
        <f t="shared" si="10"/>
        <v>149.15237236994665</v>
      </c>
      <c r="AS31" s="12">
        <f t="shared" si="11"/>
        <v>8.0135604537746978</v>
      </c>
      <c r="AT31" s="12">
        <f t="shared" si="12"/>
        <v>1873.2588028523567</v>
      </c>
      <c r="AU31" s="12">
        <f t="shared" si="13"/>
        <v>155.99693559104156</v>
      </c>
      <c r="AV31" s="12">
        <f t="shared" si="14"/>
        <v>12.008305135962763</v>
      </c>
      <c r="AW31" s="12"/>
      <c r="AX31" s="12">
        <v>1.6666666666666667</v>
      </c>
      <c r="AY31" s="12">
        <f t="shared" si="15"/>
        <v>-2.396846809312839</v>
      </c>
      <c r="AZ31" s="12">
        <f t="shared" si="16"/>
        <v>-0.396846809312839</v>
      </c>
      <c r="BA31" s="15">
        <v>0.396846809312839</v>
      </c>
      <c r="BB31">
        <v>1</v>
      </c>
    </row>
    <row r="32" spans="1:57" x14ac:dyDescent="0.25">
      <c r="A32" s="12">
        <v>25</v>
      </c>
      <c r="B32" s="12"/>
      <c r="C32" s="12">
        <v>66</v>
      </c>
      <c r="D32" s="12">
        <v>1</v>
      </c>
      <c r="E32" s="12">
        <v>2</v>
      </c>
      <c r="F32" s="12">
        <v>0.5</v>
      </c>
      <c r="G32" s="12">
        <v>25.8</v>
      </c>
      <c r="H32" s="12">
        <v>44.23</v>
      </c>
      <c r="I32" s="12">
        <v>7.63</v>
      </c>
      <c r="J32" s="12">
        <v>45.06</v>
      </c>
      <c r="K32" s="12">
        <v>7.49</v>
      </c>
      <c r="L32" s="12">
        <v>44.64</v>
      </c>
      <c r="M32" s="12">
        <v>7.56</v>
      </c>
      <c r="N32" s="12">
        <v>13.5</v>
      </c>
      <c r="O32" s="12" t="s">
        <v>28</v>
      </c>
      <c r="P32" s="12" t="s">
        <v>29</v>
      </c>
      <c r="Q32" s="12">
        <f>B5</f>
        <v>119.74471676983617</v>
      </c>
      <c r="R32" s="12">
        <v>0.65</v>
      </c>
      <c r="S32" s="12">
        <v>12.47</v>
      </c>
      <c r="T32" s="12">
        <v>0</v>
      </c>
      <c r="U32" s="12">
        <v>-1.25</v>
      </c>
      <c r="V32" s="12">
        <v>105</v>
      </c>
      <c r="W32" s="12">
        <v>-0.625</v>
      </c>
      <c r="X32" s="12">
        <v>1</v>
      </c>
      <c r="Y32" s="12">
        <v>665.64</v>
      </c>
      <c r="Z32" s="15">
        <f t="shared" si="0"/>
        <v>25.051132000000006</v>
      </c>
      <c r="AA32" s="12">
        <f t="shared" si="1"/>
        <v>4.0248630463200019</v>
      </c>
      <c r="AB32" s="12">
        <f t="shared" si="2"/>
        <v>6.0539322246135612</v>
      </c>
      <c r="AC32" s="12">
        <f t="shared" si="3"/>
        <v>2.7179322246135613</v>
      </c>
      <c r="AD32" s="12">
        <f t="shared" si="4"/>
        <v>6.7427952709335628</v>
      </c>
      <c r="AE32" s="12">
        <v>12</v>
      </c>
      <c r="AF32" s="12">
        <v>1.3360000000000001</v>
      </c>
      <c r="AG32" s="12">
        <v>1.333</v>
      </c>
      <c r="AH32" s="12">
        <v>0.33300000000000002</v>
      </c>
      <c r="AI32" s="12">
        <f t="shared" si="5"/>
        <v>0.13347799999999999</v>
      </c>
      <c r="AJ32" s="12">
        <f t="shared" si="6"/>
        <v>25.933478000000001</v>
      </c>
      <c r="AK32" s="12">
        <f t="shared" si="7"/>
        <v>7.560483870967742</v>
      </c>
      <c r="AL32" s="12">
        <v>12</v>
      </c>
      <c r="AM32" s="12">
        <f t="shared" si="8"/>
        <v>6.7427952709335628</v>
      </c>
      <c r="AN32" s="12">
        <v>44.64</v>
      </c>
      <c r="AO32" s="16">
        <v>4.0248630463200019</v>
      </c>
      <c r="AP32" s="12"/>
      <c r="AQ32" s="12">
        <f t="shared" si="9"/>
        <v>1957.184258890838</v>
      </c>
      <c r="AR32" s="10">
        <f t="shared" si="10"/>
        <v>150.75155661834924</v>
      </c>
      <c r="AS32" s="12">
        <f t="shared" si="11"/>
        <v>12.982846099863174</v>
      </c>
      <c r="AT32" s="12">
        <f t="shared" si="12"/>
        <v>1771.6513444396346</v>
      </c>
      <c r="AU32" s="12">
        <f t="shared" si="13"/>
        <v>148.93978785559332</v>
      </c>
      <c r="AV32" s="12">
        <f t="shared" si="14"/>
        <v>11.89508438240401</v>
      </c>
      <c r="AW32" s="12"/>
      <c r="AX32" s="12">
        <v>1.5625</v>
      </c>
      <c r="AY32" s="12">
        <f t="shared" si="15"/>
        <v>0.69616749917386533</v>
      </c>
      <c r="AZ32" s="12">
        <f t="shared" si="16"/>
        <v>1.3211674991738653</v>
      </c>
      <c r="BA32" s="15">
        <v>1.3211674991738653</v>
      </c>
      <c r="BE32">
        <v>1</v>
      </c>
    </row>
    <row r="33" spans="1:57" x14ac:dyDescent="0.25">
      <c r="A33" s="12">
        <v>26</v>
      </c>
      <c r="B33" s="12"/>
      <c r="C33" s="12">
        <v>82</v>
      </c>
      <c r="D33" s="12">
        <v>1</v>
      </c>
      <c r="E33" s="12">
        <v>2</v>
      </c>
      <c r="F33" s="12">
        <v>0.5</v>
      </c>
      <c r="G33" s="12">
        <v>25.45</v>
      </c>
      <c r="H33" s="12">
        <v>45.98</v>
      </c>
      <c r="I33" s="12">
        <v>7.34</v>
      </c>
      <c r="J33" s="12">
        <v>46.49</v>
      </c>
      <c r="K33" s="12">
        <v>7.26</v>
      </c>
      <c r="L33" s="12">
        <v>46.23</v>
      </c>
      <c r="M33" s="12">
        <v>7.3</v>
      </c>
      <c r="N33" s="12">
        <v>16</v>
      </c>
      <c r="O33" s="12" t="s">
        <v>28</v>
      </c>
      <c r="P33" s="12" t="s">
        <v>29</v>
      </c>
      <c r="Q33" s="12">
        <f>B5</f>
        <v>119.74471676983617</v>
      </c>
      <c r="R33" s="12">
        <v>-2.6</v>
      </c>
      <c r="S33" s="12">
        <v>11.66</v>
      </c>
      <c r="T33" s="12">
        <v>-1.75</v>
      </c>
      <c r="U33" s="12">
        <v>-1.25</v>
      </c>
      <c r="V33" s="12">
        <v>10</v>
      </c>
      <c r="W33" s="12">
        <v>-2.375</v>
      </c>
      <c r="X33" s="12">
        <v>0.7</v>
      </c>
      <c r="Y33" s="12">
        <v>647.70249999999999</v>
      </c>
      <c r="Z33" s="15">
        <f t="shared" si="0"/>
        <v>24.875650749999998</v>
      </c>
      <c r="AA33" s="12">
        <f t="shared" si="1"/>
        <v>4.1824959586949992</v>
      </c>
      <c r="AB33" s="12">
        <f t="shared" si="2"/>
        <v>6.0539322246135612</v>
      </c>
      <c r="AC33" s="12">
        <f t="shared" si="3"/>
        <v>2.7179322246135613</v>
      </c>
      <c r="AD33" s="12">
        <f t="shared" si="4"/>
        <v>6.900428183308561</v>
      </c>
      <c r="AE33" s="12">
        <v>12</v>
      </c>
      <c r="AF33" s="12">
        <v>1.3360000000000001</v>
      </c>
      <c r="AG33" s="12">
        <v>1.333</v>
      </c>
      <c r="AH33" s="12">
        <v>0.33300000000000002</v>
      </c>
      <c r="AI33" s="12">
        <f t="shared" si="5"/>
        <v>0.14057950000000008</v>
      </c>
      <c r="AJ33" s="12">
        <f t="shared" si="6"/>
        <v>25.5905795</v>
      </c>
      <c r="AK33" s="12">
        <f t="shared" si="7"/>
        <v>7.3004542504866974</v>
      </c>
      <c r="AL33" s="12">
        <v>12</v>
      </c>
      <c r="AM33" s="12">
        <f t="shared" si="8"/>
        <v>6.900428183308561</v>
      </c>
      <c r="AN33" s="12">
        <v>46.23</v>
      </c>
      <c r="AO33" s="16">
        <v>4.1824959586949992</v>
      </c>
      <c r="AP33" s="12"/>
      <c r="AQ33" s="12">
        <f t="shared" si="9"/>
        <v>1645.609857280705</v>
      </c>
      <c r="AR33" s="10">
        <f t="shared" si="10"/>
        <v>139.34562479886418</v>
      </c>
      <c r="AS33" s="12">
        <f t="shared" si="11"/>
        <v>11.809555267027791</v>
      </c>
      <c r="AT33" s="12">
        <f t="shared" si="12"/>
        <v>2345.9007535501214</v>
      </c>
      <c r="AU33" s="12">
        <f t="shared" si="13"/>
        <v>146.14121210291188</v>
      </c>
      <c r="AV33" s="12">
        <f t="shared" si="14"/>
        <v>16.052287508729229</v>
      </c>
      <c r="AW33" s="12"/>
      <c r="AX33" s="12">
        <v>1.5873015873015872</v>
      </c>
      <c r="AY33" s="12">
        <f t="shared" si="15"/>
        <v>-2.6729213122719058</v>
      </c>
      <c r="AZ33" s="12">
        <f t="shared" si="16"/>
        <v>-0.29792131227190577</v>
      </c>
      <c r="BA33" s="15">
        <v>0.29792131227190599</v>
      </c>
      <c r="BB33">
        <v>1</v>
      </c>
    </row>
    <row r="34" spans="1:57" x14ac:dyDescent="0.25">
      <c r="A34" s="12">
        <v>27</v>
      </c>
      <c r="B34" s="12"/>
      <c r="C34" s="12">
        <v>59</v>
      </c>
      <c r="D34" s="12">
        <v>1</v>
      </c>
      <c r="E34" s="12">
        <v>1</v>
      </c>
      <c r="F34" s="12">
        <v>0.2</v>
      </c>
      <c r="G34" s="12">
        <v>26</v>
      </c>
      <c r="H34" s="12">
        <v>43.21</v>
      </c>
      <c r="I34" s="12">
        <v>7.81</v>
      </c>
      <c r="J34" s="12">
        <v>43.66</v>
      </c>
      <c r="K34" s="12">
        <v>7.73</v>
      </c>
      <c r="L34" s="12">
        <v>43.44</v>
      </c>
      <c r="M34" s="12">
        <v>7.77</v>
      </c>
      <c r="N34" s="12">
        <v>16.5</v>
      </c>
      <c r="O34" s="12" t="s">
        <v>28</v>
      </c>
      <c r="P34" s="12" t="s">
        <v>29</v>
      </c>
      <c r="Q34" s="12">
        <f>B5</f>
        <v>119.74471676983617</v>
      </c>
      <c r="R34" s="12">
        <v>-2.15</v>
      </c>
      <c r="S34" s="12">
        <v>16.5</v>
      </c>
      <c r="T34" s="12">
        <v>-2.5</v>
      </c>
      <c r="U34" s="12">
        <v>-0.25</v>
      </c>
      <c r="V34" s="12">
        <v>140</v>
      </c>
      <c r="W34" s="12">
        <v>-2.625</v>
      </c>
      <c r="X34" s="12">
        <v>1</v>
      </c>
      <c r="Y34" s="12">
        <v>676</v>
      </c>
      <c r="Z34" s="15">
        <f t="shared" si="0"/>
        <v>25.148800000000001</v>
      </c>
      <c r="AA34" s="12">
        <f t="shared" si="1"/>
        <v>3.8924642880000002</v>
      </c>
      <c r="AB34" s="12">
        <f t="shared" si="2"/>
        <v>6.0539322246135612</v>
      </c>
      <c r="AC34" s="12">
        <f t="shared" si="3"/>
        <v>2.7179322246135613</v>
      </c>
      <c r="AD34" s="12">
        <f t="shared" si="4"/>
        <v>6.610396512613562</v>
      </c>
      <c r="AE34" s="12">
        <v>12</v>
      </c>
      <c r="AF34" s="12">
        <v>1.3360000000000001</v>
      </c>
      <c r="AG34" s="12">
        <v>1.333</v>
      </c>
      <c r="AH34" s="12">
        <v>0.33300000000000002</v>
      </c>
      <c r="AI34" s="12">
        <f t="shared" si="5"/>
        <v>0.12941999999999998</v>
      </c>
      <c r="AJ34" s="12">
        <f t="shared" si="6"/>
        <v>26.12942</v>
      </c>
      <c r="AK34" s="12">
        <f t="shared" si="7"/>
        <v>7.7693370165745863</v>
      </c>
      <c r="AL34" s="12">
        <v>12</v>
      </c>
      <c r="AM34" s="12">
        <f t="shared" si="8"/>
        <v>6.610396512613562</v>
      </c>
      <c r="AN34" s="12">
        <v>43.44</v>
      </c>
      <c r="AO34" s="16">
        <v>3.8924642880000002</v>
      </c>
      <c r="AP34" s="12"/>
      <c r="AQ34" s="12">
        <f t="shared" si="9"/>
        <v>2242.7931585759129</v>
      </c>
      <c r="AR34" s="10">
        <f t="shared" si="10"/>
        <v>159.63774316652453</v>
      </c>
      <c r="AS34" s="12">
        <f t="shared" si="11"/>
        <v>14.049266258019982</v>
      </c>
      <c r="AT34" s="12">
        <f t="shared" si="12"/>
        <v>2883.7781768945197</v>
      </c>
      <c r="AU34" s="12">
        <f t="shared" si="13"/>
        <v>165.91169837383524</v>
      </c>
      <c r="AV34" s="12">
        <f t="shared" si="14"/>
        <v>17.381403512588598</v>
      </c>
      <c r="AW34" s="12"/>
      <c r="AX34" s="12">
        <v>1.4285714285714286</v>
      </c>
      <c r="AY34" s="12">
        <f t="shared" si="15"/>
        <v>-2.3324960781980315</v>
      </c>
      <c r="AZ34" s="12">
        <f t="shared" si="16"/>
        <v>0.29250392180196849</v>
      </c>
      <c r="BA34" s="15">
        <v>0.29250392180196849</v>
      </c>
      <c r="BB34">
        <v>1</v>
      </c>
    </row>
    <row r="35" spans="1:57" x14ac:dyDescent="0.25">
      <c r="A35" s="12">
        <v>28</v>
      </c>
      <c r="B35" s="12"/>
      <c r="C35" s="12">
        <v>51</v>
      </c>
      <c r="D35" s="12">
        <v>2</v>
      </c>
      <c r="E35" s="12">
        <v>1</v>
      </c>
      <c r="F35" s="12">
        <v>0.4</v>
      </c>
      <c r="G35" s="12">
        <v>28.93</v>
      </c>
      <c r="H35" s="12">
        <v>45.73</v>
      </c>
      <c r="I35" s="12">
        <v>7.38</v>
      </c>
      <c r="J35" s="12">
        <v>46.81</v>
      </c>
      <c r="K35" s="12">
        <v>7.21</v>
      </c>
      <c r="L35" s="12">
        <v>46.27</v>
      </c>
      <c r="M35" s="12">
        <v>7.29</v>
      </c>
      <c r="N35" s="12">
        <v>6</v>
      </c>
      <c r="O35" s="12" t="s">
        <v>28</v>
      </c>
      <c r="P35" s="12" t="s">
        <v>29</v>
      </c>
      <c r="Q35" s="12">
        <f>B5</f>
        <v>119.74471676983617</v>
      </c>
      <c r="R35" s="12">
        <v>-2.7</v>
      </c>
      <c r="S35" s="12">
        <v>0.85</v>
      </c>
      <c r="T35" s="12">
        <v>-2.5</v>
      </c>
      <c r="U35" s="12">
        <v>-1</v>
      </c>
      <c r="V35" s="12">
        <v>158</v>
      </c>
      <c r="W35" s="12">
        <v>-3</v>
      </c>
      <c r="X35" s="12">
        <v>0.8</v>
      </c>
      <c r="Y35" s="12">
        <v>836.94489999999996</v>
      </c>
      <c r="Z35" s="15">
        <f t="shared" si="0"/>
        <v>26.362285870000001</v>
      </c>
      <c r="AA35" s="12">
        <f t="shared" si="1"/>
        <v>4.7623944401461999</v>
      </c>
      <c r="AB35" s="12">
        <f t="shared" si="2"/>
        <v>6.0539322246135612</v>
      </c>
      <c r="AC35" s="12">
        <f t="shared" si="3"/>
        <v>2.7179322246135613</v>
      </c>
      <c r="AD35" s="12">
        <f t="shared" si="4"/>
        <v>7.4803266647597617</v>
      </c>
      <c r="AE35" s="12">
        <v>12</v>
      </c>
      <c r="AF35" s="12">
        <v>1.3360000000000001</v>
      </c>
      <c r="AG35" s="12">
        <v>1.333</v>
      </c>
      <c r="AH35" s="12">
        <v>0.33300000000000002</v>
      </c>
      <c r="AI35" s="12">
        <f t="shared" si="5"/>
        <v>6.9970300000000041E-2</v>
      </c>
      <c r="AJ35" s="12">
        <f t="shared" si="6"/>
        <v>28.999970300000001</v>
      </c>
      <c r="AK35" s="12">
        <f t="shared" si="7"/>
        <v>7.2941430732656141</v>
      </c>
      <c r="AL35" s="12">
        <v>12</v>
      </c>
      <c r="AM35" s="12">
        <f t="shared" si="8"/>
        <v>7.4803266647597617</v>
      </c>
      <c r="AN35" s="12">
        <v>46.27</v>
      </c>
      <c r="AO35" s="16">
        <v>4.7623944401461999</v>
      </c>
      <c r="AP35" s="12"/>
      <c r="AQ35" s="12">
        <f t="shared" si="9"/>
        <v>117.54800807310215</v>
      </c>
      <c r="AR35" s="10">
        <f t="shared" si="10"/>
        <v>156.10406232810098</v>
      </c>
      <c r="AS35" s="12">
        <f t="shared" si="11"/>
        <v>0.75301056436339653</v>
      </c>
      <c r="AT35" s="12">
        <f t="shared" si="12"/>
        <v>884.38733600774174</v>
      </c>
      <c r="AU35" s="12">
        <f t="shared" si="13"/>
        <v>164.33208518563103</v>
      </c>
      <c r="AV35" s="12">
        <f t="shared" si="14"/>
        <v>5.3817082343276406</v>
      </c>
      <c r="AW35" s="12"/>
      <c r="AX35" s="12">
        <v>1.8867924528301885</v>
      </c>
      <c r="AY35" s="12">
        <f t="shared" si="15"/>
        <v>-2.4532097650810494</v>
      </c>
      <c r="AZ35" s="12">
        <f t="shared" si="16"/>
        <v>0.54679023491895062</v>
      </c>
      <c r="BA35" s="15">
        <v>0.54679023491895062</v>
      </c>
      <c r="BC35">
        <v>1</v>
      </c>
    </row>
    <row r="36" spans="1:57" x14ac:dyDescent="0.25">
      <c r="A36" s="12">
        <v>29</v>
      </c>
      <c r="B36" s="12"/>
      <c r="C36" s="12">
        <v>68</v>
      </c>
      <c r="D36" s="12">
        <v>2</v>
      </c>
      <c r="E36" s="12">
        <v>1</v>
      </c>
      <c r="F36" s="12">
        <v>0.1</v>
      </c>
      <c r="G36" s="12">
        <v>26.85</v>
      </c>
      <c r="H36" s="12">
        <v>42.4</v>
      </c>
      <c r="I36" s="12">
        <v>7.96</v>
      </c>
      <c r="J36" s="12">
        <v>43.66</v>
      </c>
      <c r="K36" s="12">
        <v>7.73</v>
      </c>
      <c r="L36" s="12">
        <v>43.03</v>
      </c>
      <c r="M36" s="12">
        <v>7.85</v>
      </c>
      <c r="N36" s="12">
        <v>15</v>
      </c>
      <c r="O36" s="12" t="s">
        <v>28</v>
      </c>
      <c r="P36" s="12" t="s">
        <v>29</v>
      </c>
      <c r="Q36" s="12">
        <f>B5</f>
        <v>119.74471676983617</v>
      </c>
      <c r="R36" s="12">
        <v>-2.44</v>
      </c>
      <c r="S36" s="12">
        <v>11.4</v>
      </c>
      <c r="T36" s="12">
        <v>-1.75</v>
      </c>
      <c r="U36" s="12">
        <v>-0.75</v>
      </c>
      <c r="V36" s="12">
        <v>110</v>
      </c>
      <c r="W36" s="12">
        <v>-2.125</v>
      </c>
      <c r="X36" s="12">
        <v>0.7</v>
      </c>
      <c r="Y36" s="12">
        <v>720.92250000000013</v>
      </c>
      <c r="Z36" s="15">
        <f t="shared" si="0"/>
        <v>25.542736750000003</v>
      </c>
      <c r="AA36" s="12">
        <f t="shared" si="1"/>
        <v>3.9865005970550014</v>
      </c>
      <c r="AB36" s="12">
        <f t="shared" si="2"/>
        <v>6.0539322246135612</v>
      </c>
      <c r="AC36" s="12">
        <f t="shared" si="3"/>
        <v>2.7179322246135613</v>
      </c>
      <c r="AD36" s="12">
        <f t="shared" si="4"/>
        <v>6.7044328216685631</v>
      </c>
      <c r="AE36" s="12">
        <v>12</v>
      </c>
      <c r="AF36" s="12">
        <v>1.3360000000000001</v>
      </c>
      <c r="AG36" s="12">
        <v>1.333</v>
      </c>
      <c r="AH36" s="12">
        <v>0.33300000000000002</v>
      </c>
      <c r="AI36" s="12">
        <f t="shared" si="5"/>
        <v>0.11217350000000004</v>
      </c>
      <c r="AJ36" s="12">
        <f t="shared" si="6"/>
        <v>26.962173500000002</v>
      </c>
      <c r="AK36" s="12">
        <f t="shared" si="7"/>
        <v>7.8433650941203812</v>
      </c>
      <c r="AL36" s="12">
        <v>12</v>
      </c>
      <c r="AM36" s="12">
        <f t="shared" si="8"/>
        <v>6.7044328216685631</v>
      </c>
      <c r="AN36" s="12">
        <v>43.03</v>
      </c>
      <c r="AO36" s="16">
        <v>3.9865005970550014</v>
      </c>
      <c r="AP36" s="12"/>
      <c r="AQ36" s="12">
        <f t="shared" si="9"/>
        <v>2004.4435389670921</v>
      </c>
      <c r="AR36" s="10">
        <f t="shared" si="10"/>
        <v>167.0485635008292</v>
      </c>
      <c r="AS36" s="12">
        <f t="shared" si="11"/>
        <v>11.99916657144521</v>
      </c>
      <c r="AT36" s="12">
        <f t="shared" si="12"/>
        <v>2752.5056057231172</v>
      </c>
      <c r="AU36" s="12">
        <f t="shared" si="13"/>
        <v>174.53897901537161</v>
      </c>
      <c r="AV36" s="12">
        <f t="shared" si="14"/>
        <v>15.770148429026301</v>
      </c>
      <c r="AW36" s="12"/>
      <c r="AX36" s="12">
        <v>1.4285714285714286</v>
      </c>
      <c r="AY36" s="12">
        <f t="shared" si="15"/>
        <v>-2.6396873003067638</v>
      </c>
      <c r="AZ36" s="12">
        <f t="shared" si="16"/>
        <v>-0.5146873003067638</v>
      </c>
      <c r="BA36" s="15">
        <v>0.51468730030676402</v>
      </c>
      <c r="BC36">
        <v>1</v>
      </c>
    </row>
    <row r="37" spans="1:57" x14ac:dyDescent="0.25">
      <c r="A37" s="12">
        <v>30</v>
      </c>
      <c r="B37" s="12"/>
      <c r="C37" s="12">
        <v>82</v>
      </c>
      <c r="D37" s="12">
        <v>2</v>
      </c>
      <c r="E37" s="12">
        <v>2</v>
      </c>
      <c r="F37" s="12">
        <v>0.15</v>
      </c>
      <c r="G37" s="12">
        <v>27.76</v>
      </c>
      <c r="H37" s="12">
        <v>42.99</v>
      </c>
      <c r="I37" s="12">
        <v>7.85</v>
      </c>
      <c r="J37" s="12">
        <v>44.64</v>
      </c>
      <c r="K37" s="12">
        <v>7.56</v>
      </c>
      <c r="L37" s="12">
        <v>43.81</v>
      </c>
      <c r="M37" s="12">
        <v>7.71</v>
      </c>
      <c r="N37" s="12">
        <v>12.5</v>
      </c>
      <c r="O37" s="12" t="s">
        <v>28</v>
      </c>
      <c r="P37" s="12" t="s">
        <v>29</v>
      </c>
      <c r="Q37" s="12">
        <f>B5</f>
        <v>119.74471676983617</v>
      </c>
      <c r="R37" s="12">
        <v>-3.01</v>
      </c>
      <c r="S37" s="12">
        <v>7.89</v>
      </c>
      <c r="T37" s="12">
        <v>-1.75</v>
      </c>
      <c r="U37" s="12">
        <v>-1.25</v>
      </c>
      <c r="V37" s="12">
        <v>110</v>
      </c>
      <c r="W37" s="12">
        <v>-2.375</v>
      </c>
      <c r="X37" s="12">
        <v>0.5</v>
      </c>
      <c r="Y37" s="12">
        <v>770.61760000000004</v>
      </c>
      <c r="Z37" s="15">
        <f t="shared" si="0"/>
        <v>25.926522880000007</v>
      </c>
      <c r="AA37" s="12">
        <f t="shared" si="1"/>
        <v>4.2453224276288024</v>
      </c>
      <c r="AB37" s="12">
        <f t="shared" si="2"/>
        <v>6.0539322246135612</v>
      </c>
      <c r="AC37" s="12">
        <f t="shared" si="3"/>
        <v>2.7179322246135613</v>
      </c>
      <c r="AD37" s="12">
        <f t="shared" si="4"/>
        <v>6.9632546522423642</v>
      </c>
      <c r="AE37" s="12">
        <v>12</v>
      </c>
      <c r="AF37" s="12">
        <v>1.3360000000000001</v>
      </c>
      <c r="AG37" s="12">
        <v>1.333</v>
      </c>
      <c r="AH37" s="12">
        <v>0.33300000000000002</v>
      </c>
      <c r="AI37" s="12">
        <f t="shared" si="5"/>
        <v>9.3709599999999948E-2</v>
      </c>
      <c r="AJ37" s="12">
        <f t="shared" si="6"/>
        <v>27.853709600000002</v>
      </c>
      <c r="AK37" s="12">
        <f t="shared" si="7"/>
        <v>7.7037206117324804</v>
      </c>
      <c r="AL37" s="12">
        <v>12</v>
      </c>
      <c r="AM37" s="12">
        <f t="shared" si="8"/>
        <v>6.9632546522423642</v>
      </c>
      <c r="AN37" s="12">
        <v>43.81</v>
      </c>
      <c r="AO37" s="16">
        <v>4.2453224276288024</v>
      </c>
      <c r="AP37" s="12"/>
      <c r="AQ37" s="12">
        <f t="shared" si="9"/>
        <v>1358.5589484740551</v>
      </c>
      <c r="AR37" s="10">
        <f t="shared" si="10"/>
        <v>166.56809842005427</v>
      </c>
      <c r="AS37" s="12">
        <f t="shared" si="11"/>
        <v>8.156177331436048</v>
      </c>
      <c r="AT37" s="12">
        <f t="shared" si="12"/>
        <v>2270.522253650628</v>
      </c>
      <c r="AU37" s="12">
        <f t="shared" si="13"/>
        <v>175.95762243832769</v>
      </c>
      <c r="AV37" s="12">
        <f t="shared" si="14"/>
        <v>12.903801621020625</v>
      </c>
      <c r="AW37" s="12"/>
      <c r="AX37" s="12">
        <v>1.4705882352941175</v>
      </c>
      <c r="AY37" s="12">
        <f t="shared" si="15"/>
        <v>-3.2283845169175125</v>
      </c>
      <c r="AZ37" s="12">
        <f t="shared" si="16"/>
        <v>-0.85338451691751249</v>
      </c>
      <c r="BA37" s="15">
        <v>0.85338451691751205</v>
      </c>
      <c r="BC37">
        <v>1</v>
      </c>
    </row>
    <row r="38" spans="1:57" x14ac:dyDescent="0.25">
      <c r="A38" s="12">
        <v>31</v>
      </c>
      <c r="B38" s="12"/>
      <c r="C38" s="12">
        <v>77</v>
      </c>
      <c r="D38" s="12">
        <v>2</v>
      </c>
      <c r="E38" s="12">
        <v>2</v>
      </c>
      <c r="F38" s="12">
        <v>0.2</v>
      </c>
      <c r="G38" s="12">
        <v>27.68</v>
      </c>
      <c r="H38" s="12">
        <v>42.99</v>
      </c>
      <c r="I38" s="12">
        <v>7.85</v>
      </c>
      <c r="J38" s="12">
        <v>44.58</v>
      </c>
      <c r="K38" s="12">
        <v>7.57</v>
      </c>
      <c r="L38" s="12">
        <v>43.78</v>
      </c>
      <c r="M38" s="12">
        <v>7.71</v>
      </c>
      <c r="N38" s="12">
        <v>10</v>
      </c>
      <c r="O38" s="12" t="s">
        <v>28</v>
      </c>
      <c r="P38" s="12" t="s">
        <v>29</v>
      </c>
      <c r="Q38" s="12">
        <f>B5</f>
        <v>119.74471676983617</v>
      </c>
      <c r="R38" s="12">
        <v>-1.17</v>
      </c>
      <c r="S38" s="12">
        <v>8.15</v>
      </c>
      <c r="T38" s="12">
        <v>0</v>
      </c>
      <c r="U38" s="12">
        <v>-1</v>
      </c>
      <c r="V38" s="12">
        <v>110</v>
      </c>
      <c r="W38" s="12">
        <v>-0.5</v>
      </c>
      <c r="X38" s="12">
        <v>0.6</v>
      </c>
      <c r="Y38" s="12">
        <v>766.18240000000003</v>
      </c>
      <c r="Z38" s="15">
        <f t="shared" si="0"/>
        <v>25.894357120000002</v>
      </c>
      <c r="AA38" s="12">
        <f t="shared" si="1"/>
        <v>4.2286449811712012</v>
      </c>
      <c r="AB38" s="12">
        <f t="shared" si="2"/>
        <v>6.0539322246135612</v>
      </c>
      <c r="AC38" s="12">
        <f t="shared" si="3"/>
        <v>2.7179322246135613</v>
      </c>
      <c r="AD38" s="12">
        <f t="shared" si="4"/>
        <v>6.946577205784763</v>
      </c>
      <c r="AE38" s="12">
        <v>12</v>
      </c>
      <c r="AF38" s="12">
        <v>1.3360000000000001</v>
      </c>
      <c r="AG38" s="12">
        <v>1.333</v>
      </c>
      <c r="AH38" s="12">
        <v>0.33300000000000002</v>
      </c>
      <c r="AI38" s="12">
        <f t="shared" si="5"/>
        <v>9.5332799999999995E-2</v>
      </c>
      <c r="AJ38" s="12">
        <f t="shared" si="6"/>
        <v>27.775332800000001</v>
      </c>
      <c r="AK38" s="12">
        <f t="shared" si="7"/>
        <v>7.708999543170397</v>
      </c>
      <c r="AL38" s="12">
        <v>12</v>
      </c>
      <c r="AM38" s="12">
        <f t="shared" si="8"/>
        <v>6.946577205784763</v>
      </c>
      <c r="AN38" s="12">
        <v>43.78</v>
      </c>
      <c r="AO38" s="16">
        <v>4.2286449811712012</v>
      </c>
      <c r="AP38" s="12"/>
      <c r="AQ38" s="12">
        <f t="shared" si="9"/>
        <v>1402.8501898802685</v>
      </c>
      <c r="AR38" s="10">
        <f t="shared" si="10"/>
        <v>166.33871670151186</v>
      </c>
      <c r="AS38" s="12">
        <f t="shared" si="11"/>
        <v>8.4336961213764017</v>
      </c>
      <c r="AT38" s="12">
        <f t="shared" si="12"/>
        <v>1757.2415045050363</v>
      </c>
      <c r="AU38" s="12">
        <f t="shared" si="13"/>
        <v>169.97913500374122</v>
      </c>
      <c r="AV38" s="12">
        <f t="shared" si="14"/>
        <v>10.337983567608811</v>
      </c>
      <c r="AW38" s="12"/>
      <c r="AX38" s="12">
        <v>1.5625</v>
      </c>
      <c r="AY38" s="12">
        <f t="shared" si="15"/>
        <v>-1.218743965588742</v>
      </c>
      <c r="AZ38" s="12">
        <f t="shared" si="16"/>
        <v>-0.71874396558874198</v>
      </c>
      <c r="BA38" s="15">
        <v>0.71874396558874198</v>
      </c>
      <c r="BC38">
        <v>1</v>
      </c>
    </row>
    <row r="39" spans="1:57" x14ac:dyDescent="0.25">
      <c r="A39" s="12">
        <v>32</v>
      </c>
      <c r="B39" s="12"/>
      <c r="C39" s="12">
        <v>68</v>
      </c>
      <c r="D39" s="12">
        <v>2</v>
      </c>
      <c r="E39" s="12">
        <v>2</v>
      </c>
      <c r="F39" s="12">
        <v>0.1</v>
      </c>
      <c r="G39" s="12">
        <v>28.62</v>
      </c>
      <c r="H39" s="12">
        <v>42.56</v>
      </c>
      <c r="I39" s="12">
        <v>7.93</v>
      </c>
      <c r="J39" s="12">
        <v>43.1</v>
      </c>
      <c r="K39" s="12">
        <v>7.83</v>
      </c>
      <c r="L39" s="12">
        <v>42.83</v>
      </c>
      <c r="M39" s="12">
        <v>7.88</v>
      </c>
      <c r="N39" s="12">
        <v>8</v>
      </c>
      <c r="O39" s="12" t="s">
        <v>28</v>
      </c>
      <c r="P39" s="12" t="s">
        <v>29</v>
      </c>
      <c r="Q39" s="12">
        <f>B5</f>
        <v>119.74471676983617</v>
      </c>
      <c r="R39" s="12">
        <v>-0.66</v>
      </c>
      <c r="S39" s="12">
        <v>6.96</v>
      </c>
      <c r="T39" s="12">
        <v>-0.75</v>
      </c>
      <c r="U39" s="12">
        <v>-1</v>
      </c>
      <c r="V39" s="12">
        <v>96</v>
      </c>
      <c r="W39" s="12">
        <v>-1.25</v>
      </c>
      <c r="X39" s="12">
        <v>0.5</v>
      </c>
      <c r="Y39" s="12">
        <v>819.10440000000006</v>
      </c>
      <c r="Z39" s="15">
        <f t="shared" si="0"/>
        <v>26.253145719999999</v>
      </c>
      <c r="AA39" s="12">
        <f t="shared" si="1"/>
        <v>4.2325491658071988</v>
      </c>
      <c r="AB39" s="12">
        <f t="shared" si="2"/>
        <v>6.0539322246135612</v>
      </c>
      <c r="AC39" s="12">
        <f t="shared" si="3"/>
        <v>2.7179322246135613</v>
      </c>
      <c r="AD39" s="12">
        <f t="shared" si="4"/>
        <v>6.9504813904207605</v>
      </c>
      <c r="AE39" s="12">
        <v>12</v>
      </c>
      <c r="AF39" s="12">
        <v>1.3360000000000001</v>
      </c>
      <c r="AG39" s="12">
        <v>1.333</v>
      </c>
      <c r="AH39" s="12">
        <v>0.33300000000000002</v>
      </c>
      <c r="AI39" s="12">
        <f t="shared" si="5"/>
        <v>7.62602E-2</v>
      </c>
      <c r="AJ39" s="12">
        <f t="shared" si="6"/>
        <v>28.696260200000001</v>
      </c>
      <c r="AK39" s="12">
        <f t="shared" si="7"/>
        <v>7.87999066075181</v>
      </c>
      <c r="AL39" s="12">
        <v>12</v>
      </c>
      <c r="AM39" s="12">
        <f t="shared" si="8"/>
        <v>6.9504813904207605</v>
      </c>
      <c r="AN39" s="12">
        <v>42.83</v>
      </c>
      <c r="AO39" s="16">
        <v>4.2325491658071988</v>
      </c>
      <c r="AP39" s="12"/>
      <c r="AQ39" s="12">
        <f t="shared" si="9"/>
        <v>1298.3420025556641</v>
      </c>
      <c r="AR39" s="10">
        <f t="shared" si="10"/>
        <v>178.60150022907595</v>
      </c>
      <c r="AS39" s="12">
        <f t="shared" si="11"/>
        <v>7.2694910226980092</v>
      </c>
      <c r="AT39" s="12">
        <f t="shared" si="12"/>
        <v>1508.0139643272473</v>
      </c>
      <c r="AU39" s="12">
        <f t="shared" si="13"/>
        <v>180.80209097502836</v>
      </c>
      <c r="AV39" s="12">
        <f t="shared" si="14"/>
        <v>8.3406887397974181</v>
      </c>
      <c r="AW39" s="12"/>
      <c r="AX39" s="12">
        <v>1.5151515151515151</v>
      </c>
      <c r="AY39" s="12">
        <f t="shared" si="15"/>
        <v>-0.70699049328560992</v>
      </c>
      <c r="AZ39" s="12">
        <f t="shared" si="16"/>
        <v>0.54300950671439008</v>
      </c>
      <c r="BA39" s="15">
        <v>0.54300950671439008</v>
      </c>
      <c r="BC39">
        <v>1</v>
      </c>
    </row>
    <row r="40" spans="1:57" x14ac:dyDescent="0.25">
      <c r="A40" s="12">
        <v>33</v>
      </c>
      <c r="B40" s="12"/>
      <c r="C40" s="12">
        <v>75</v>
      </c>
      <c r="D40" s="12">
        <v>1</v>
      </c>
      <c r="E40" s="12">
        <v>2</v>
      </c>
      <c r="F40" s="12">
        <v>0.1</v>
      </c>
      <c r="G40" s="12">
        <v>27.63</v>
      </c>
      <c r="H40" s="12">
        <v>42.45</v>
      </c>
      <c r="I40" s="12">
        <v>7.95</v>
      </c>
      <c r="J40" s="12">
        <v>42.94</v>
      </c>
      <c r="K40" s="12">
        <v>7.86</v>
      </c>
      <c r="L40" s="12">
        <v>42.7</v>
      </c>
      <c r="M40" s="12">
        <v>7.91</v>
      </c>
      <c r="N40" s="12">
        <v>13.5</v>
      </c>
      <c r="O40" s="12" t="s">
        <v>28</v>
      </c>
      <c r="P40" s="12" t="s">
        <v>29</v>
      </c>
      <c r="Q40" s="12">
        <f>B5</f>
        <v>119.74471676983617</v>
      </c>
      <c r="R40" s="12">
        <v>-2.58</v>
      </c>
      <c r="S40" s="12">
        <v>9.6999999999999993</v>
      </c>
      <c r="T40" s="12">
        <v>-2.25</v>
      </c>
      <c r="U40" s="12">
        <v>-0.75</v>
      </c>
      <c r="V40" s="12">
        <v>130</v>
      </c>
      <c r="W40" s="12">
        <v>-2.625</v>
      </c>
      <c r="X40" s="12">
        <v>0.67</v>
      </c>
      <c r="Y40" s="12">
        <v>763.41689999999994</v>
      </c>
      <c r="Z40" s="15">
        <f t="shared" si="0"/>
        <v>25.874099470000004</v>
      </c>
      <c r="AA40" s="12">
        <f t="shared" si="1"/>
        <v>4.067708661282202</v>
      </c>
      <c r="AB40" s="12">
        <f t="shared" si="2"/>
        <v>6.0539322246135612</v>
      </c>
      <c r="AC40" s="12">
        <f t="shared" si="3"/>
        <v>2.7179322246135613</v>
      </c>
      <c r="AD40" s="12">
        <f t="shared" si="4"/>
        <v>6.7856408858957629</v>
      </c>
      <c r="AE40" s="12">
        <v>12</v>
      </c>
      <c r="AF40" s="12">
        <v>1.3360000000000001</v>
      </c>
      <c r="AG40" s="12">
        <v>1.333</v>
      </c>
      <c r="AH40" s="12">
        <v>0.33300000000000002</v>
      </c>
      <c r="AI40" s="12">
        <f t="shared" si="5"/>
        <v>9.6347300000000025E-2</v>
      </c>
      <c r="AJ40" s="12">
        <f t="shared" si="6"/>
        <v>27.7263473</v>
      </c>
      <c r="AK40" s="12">
        <f t="shared" si="7"/>
        <v>7.903981264637002</v>
      </c>
      <c r="AL40" s="12">
        <v>12</v>
      </c>
      <c r="AM40" s="12">
        <f t="shared" si="8"/>
        <v>6.7856408858957629</v>
      </c>
      <c r="AN40" s="12">
        <v>42.7</v>
      </c>
      <c r="AO40" s="16">
        <v>4.067708661282202</v>
      </c>
      <c r="AP40" s="12"/>
      <c r="AQ40" s="12">
        <f t="shared" si="9"/>
        <v>1772.6653457231271</v>
      </c>
      <c r="AR40" s="10">
        <f t="shared" si="10"/>
        <v>173.8099689204119</v>
      </c>
      <c r="AS40" s="12">
        <f t="shared" si="11"/>
        <v>10.198870391230757</v>
      </c>
      <c r="AT40" s="12">
        <f t="shared" si="12"/>
        <v>2582.9257485206404</v>
      </c>
      <c r="AU40" s="12">
        <f t="shared" si="13"/>
        <v>182.08878810941275</v>
      </c>
      <c r="AV40" s="12">
        <f t="shared" si="14"/>
        <v>14.184979620868379</v>
      </c>
      <c r="AW40" s="12"/>
      <c r="AX40" s="12">
        <v>1.4084507042253522</v>
      </c>
      <c r="AY40" s="12">
        <f t="shared" si="15"/>
        <v>-2.8301375530427113</v>
      </c>
      <c r="AZ40" s="12">
        <f t="shared" si="16"/>
        <v>-0.20513755304271131</v>
      </c>
      <c r="BA40" s="15">
        <v>0.205137553042711</v>
      </c>
      <c r="BB40">
        <v>1</v>
      </c>
    </row>
    <row r="41" spans="1:57" x14ac:dyDescent="0.25">
      <c r="A41" s="12">
        <v>34</v>
      </c>
      <c r="B41" s="12"/>
      <c r="C41" s="12">
        <v>65</v>
      </c>
      <c r="D41" s="12">
        <v>2</v>
      </c>
      <c r="E41" s="12">
        <v>2</v>
      </c>
      <c r="F41" s="12">
        <v>0.5</v>
      </c>
      <c r="G41" s="12">
        <v>26.35</v>
      </c>
      <c r="H41" s="12">
        <v>44.64</v>
      </c>
      <c r="I41" s="12">
        <v>7.56</v>
      </c>
      <c r="J41" s="12">
        <v>45.49</v>
      </c>
      <c r="K41" s="12">
        <v>7.42</v>
      </c>
      <c r="L41" s="12">
        <v>45.06</v>
      </c>
      <c r="M41" s="12">
        <v>7.49</v>
      </c>
      <c r="N41" s="12">
        <v>14</v>
      </c>
      <c r="O41" s="12" t="s">
        <v>28</v>
      </c>
      <c r="P41" s="12" t="s">
        <v>29</v>
      </c>
      <c r="Q41" s="12">
        <f>B5</f>
        <v>119.74471676983617</v>
      </c>
      <c r="R41" s="12">
        <v>-2.2999999999999998</v>
      </c>
      <c r="S41" s="12">
        <v>10.289309915710968</v>
      </c>
      <c r="T41" s="12">
        <v>-2.5</v>
      </c>
      <c r="U41" s="12">
        <v>-2</v>
      </c>
      <c r="V41" s="12">
        <v>158</v>
      </c>
      <c r="W41" s="12">
        <v>-3.5</v>
      </c>
      <c r="X41" s="12">
        <v>1</v>
      </c>
      <c r="Y41" s="12">
        <v>694.3225000000001</v>
      </c>
      <c r="Z41" s="15">
        <f t="shared" si="0"/>
        <v>25.31515675</v>
      </c>
      <c r="AA41" s="12">
        <f t="shared" si="1"/>
        <v>4.1863886462550006</v>
      </c>
      <c r="AB41" s="12">
        <f t="shared" si="2"/>
        <v>6.0539322246135612</v>
      </c>
      <c r="AC41" s="12">
        <f t="shared" si="3"/>
        <v>2.7179322246135613</v>
      </c>
      <c r="AD41" s="12">
        <f t="shared" si="4"/>
        <v>6.9043208708685615</v>
      </c>
      <c r="AE41" s="12">
        <v>12</v>
      </c>
      <c r="AF41" s="12">
        <v>1.3360000000000001</v>
      </c>
      <c r="AG41" s="12">
        <v>1.333</v>
      </c>
      <c r="AH41" s="12">
        <v>0.33300000000000002</v>
      </c>
      <c r="AI41" s="12">
        <f t="shared" si="5"/>
        <v>0.1223185</v>
      </c>
      <c r="AJ41" s="12">
        <f t="shared" si="6"/>
        <v>26.4723185</v>
      </c>
      <c r="AK41" s="12">
        <f t="shared" si="7"/>
        <v>7.490013315579227</v>
      </c>
      <c r="AL41" s="12">
        <v>12</v>
      </c>
      <c r="AM41" s="12">
        <f t="shared" si="8"/>
        <v>6.9043208708685615</v>
      </c>
      <c r="AN41" s="12">
        <v>45.06</v>
      </c>
      <c r="AO41" s="16">
        <v>4.1863886462550006</v>
      </c>
      <c r="AP41" s="12"/>
      <c r="AQ41" s="12">
        <f t="shared" si="9"/>
        <v>1591.6779740961001</v>
      </c>
      <c r="AR41" s="10">
        <f t="shared" si="10"/>
        <v>150.82071233686452</v>
      </c>
      <c r="AS41" s="12">
        <f t="shared" si="11"/>
        <v>10.553444214883559</v>
      </c>
      <c r="AT41" s="12">
        <f t="shared" si="12"/>
        <v>2244.8769800736291</v>
      </c>
      <c r="AU41" s="12">
        <f t="shared" si="13"/>
        <v>157.31080016808491</v>
      </c>
      <c r="AV41" s="12">
        <f t="shared" si="14"/>
        <v>14.270329676506648</v>
      </c>
      <c r="AW41" s="12"/>
      <c r="AX41" s="12">
        <v>1.5384615384615383</v>
      </c>
      <c r="AY41" s="12">
        <f t="shared" si="15"/>
        <v>-2.4159755500550082</v>
      </c>
      <c r="AZ41" s="12">
        <f t="shared" si="16"/>
        <v>1.0840244499449918</v>
      </c>
      <c r="BA41" s="15">
        <v>1.0840244499449918</v>
      </c>
      <c r="BE41">
        <v>1</v>
      </c>
    </row>
    <row r="42" spans="1:57" x14ac:dyDescent="0.25">
      <c r="A42" s="12">
        <v>35</v>
      </c>
      <c r="B42" s="12"/>
      <c r="C42" s="12">
        <v>65</v>
      </c>
      <c r="D42" s="12">
        <v>2</v>
      </c>
      <c r="E42" s="12">
        <v>1</v>
      </c>
      <c r="F42" s="12">
        <v>0.5</v>
      </c>
      <c r="G42" s="12">
        <v>26.89</v>
      </c>
      <c r="H42" s="12">
        <v>44.29</v>
      </c>
      <c r="I42" s="12">
        <v>7.62</v>
      </c>
      <c r="J42" s="12">
        <v>44.53</v>
      </c>
      <c r="K42" s="12">
        <v>7.58</v>
      </c>
      <c r="L42" s="12">
        <v>44.41</v>
      </c>
      <c r="M42" s="12">
        <v>7.6</v>
      </c>
      <c r="N42" s="12">
        <v>10</v>
      </c>
      <c r="O42" s="12" t="s">
        <v>28</v>
      </c>
      <c r="P42" s="12" t="s">
        <v>29</v>
      </c>
      <c r="Q42" s="12">
        <f>B5</f>
        <v>119.74471676983617</v>
      </c>
      <c r="R42" s="12">
        <v>-0.3</v>
      </c>
      <c r="S42" s="12">
        <v>9.5299999999999994</v>
      </c>
      <c r="T42" s="12">
        <v>0</v>
      </c>
      <c r="U42" s="12">
        <v>0</v>
      </c>
      <c r="V42" s="12">
        <v>0</v>
      </c>
      <c r="W42" s="12">
        <v>0</v>
      </c>
      <c r="X42" s="12">
        <v>1</v>
      </c>
      <c r="Y42" s="12">
        <v>723.07209999999998</v>
      </c>
      <c r="Z42" s="15">
        <f t="shared" si="0"/>
        <v>25.560431230000003</v>
      </c>
      <c r="AA42" s="12">
        <f t="shared" si="1"/>
        <v>4.1889778668998012</v>
      </c>
      <c r="AB42" s="12">
        <f t="shared" si="2"/>
        <v>6.0539322246135612</v>
      </c>
      <c r="AC42" s="12">
        <f t="shared" si="3"/>
        <v>2.7179322246135613</v>
      </c>
      <c r="AD42" s="12">
        <f t="shared" si="4"/>
        <v>6.9069100915133621</v>
      </c>
      <c r="AE42" s="12">
        <v>12</v>
      </c>
      <c r="AF42" s="12">
        <v>1.3360000000000001</v>
      </c>
      <c r="AG42" s="12">
        <v>1.333</v>
      </c>
      <c r="AH42" s="12">
        <v>0.33300000000000002</v>
      </c>
      <c r="AI42" s="12">
        <f t="shared" si="5"/>
        <v>0.11136190000000001</v>
      </c>
      <c r="AJ42" s="12">
        <f t="shared" si="6"/>
        <v>27.001361899999999</v>
      </c>
      <c r="AK42" s="12">
        <f t="shared" si="7"/>
        <v>7.5996397207836077</v>
      </c>
      <c r="AL42" s="12">
        <v>12</v>
      </c>
      <c r="AM42" s="12">
        <f t="shared" si="8"/>
        <v>6.9069100915133621</v>
      </c>
      <c r="AN42" s="12">
        <v>44.41</v>
      </c>
      <c r="AO42" s="16">
        <v>4.1889778668998012</v>
      </c>
      <c r="AP42" s="12"/>
      <c r="AQ42" s="12">
        <f t="shared" si="9"/>
        <v>1551.9846461005793</v>
      </c>
      <c r="AR42" s="10">
        <f t="shared" si="10"/>
        <v>157.80409329005056</v>
      </c>
      <c r="AS42" s="12">
        <f t="shared" si="11"/>
        <v>9.834882060048761</v>
      </c>
      <c r="AT42" s="12">
        <f t="shared" si="12"/>
        <v>1639.8162002886672</v>
      </c>
      <c r="AU42" s="12">
        <f t="shared" si="13"/>
        <v>158.68861552900034</v>
      </c>
      <c r="AV42" s="12">
        <f t="shared" si="14"/>
        <v>10.3335465800254</v>
      </c>
      <c r="AW42" s="12"/>
      <c r="AX42" s="12">
        <v>1.5625</v>
      </c>
      <c r="AY42" s="12">
        <f t="shared" si="15"/>
        <v>-0.31914529278504916</v>
      </c>
      <c r="AZ42" s="12">
        <f t="shared" si="16"/>
        <v>-0.31914529278504916</v>
      </c>
      <c r="BA42" s="15">
        <v>0.319145292785049</v>
      </c>
      <c r="BB42">
        <v>1</v>
      </c>
    </row>
    <row r="43" spans="1:57" x14ac:dyDescent="0.25">
      <c r="A43" s="12">
        <v>36</v>
      </c>
      <c r="B43" s="12"/>
      <c r="C43" s="12">
        <v>49</v>
      </c>
      <c r="D43" s="12">
        <v>1</v>
      </c>
      <c r="E43" s="12">
        <v>1</v>
      </c>
      <c r="F43" s="12">
        <v>0.2</v>
      </c>
      <c r="G43" s="12">
        <v>27.84</v>
      </c>
      <c r="H43" s="12">
        <v>39.94</v>
      </c>
      <c r="I43" s="12">
        <v>8.4499999999999993</v>
      </c>
      <c r="J43" s="12">
        <v>40.229999999999997</v>
      </c>
      <c r="K43" s="12">
        <v>8.39</v>
      </c>
      <c r="L43" s="12">
        <v>40.08</v>
      </c>
      <c r="M43" s="12">
        <v>8.42</v>
      </c>
      <c r="N43" s="12">
        <v>13</v>
      </c>
      <c r="O43" s="12" t="s">
        <v>28</v>
      </c>
      <c r="P43" s="12" t="s">
        <v>29</v>
      </c>
      <c r="Q43" s="12">
        <f>B5</f>
        <v>119.74471676983617</v>
      </c>
      <c r="R43" s="12">
        <v>-0.43</v>
      </c>
      <c r="S43" s="12">
        <v>12.39</v>
      </c>
      <c r="T43" s="12">
        <v>0.25</v>
      </c>
      <c r="U43" s="12">
        <v>-0.5</v>
      </c>
      <c r="V43" s="12">
        <v>139</v>
      </c>
      <c r="W43" s="12">
        <v>0</v>
      </c>
      <c r="X43" s="12">
        <v>1</v>
      </c>
      <c r="Y43" s="12">
        <v>775.06560000000002</v>
      </c>
      <c r="Z43" s="15">
        <f t="shared" si="0"/>
        <v>25.958385280000002</v>
      </c>
      <c r="AA43" s="12">
        <f t="shared" si="1"/>
        <v>3.7288274982528007</v>
      </c>
      <c r="AB43" s="12">
        <f t="shared" si="2"/>
        <v>6.0539322246135612</v>
      </c>
      <c r="AC43" s="12">
        <f t="shared" si="3"/>
        <v>2.7179322246135613</v>
      </c>
      <c r="AD43" s="12">
        <f t="shared" si="4"/>
        <v>6.4467597228663625</v>
      </c>
      <c r="AE43" s="12">
        <v>12</v>
      </c>
      <c r="AF43" s="12">
        <v>1.3360000000000001</v>
      </c>
      <c r="AG43" s="12">
        <v>1.333</v>
      </c>
      <c r="AH43" s="12">
        <v>0.33300000000000002</v>
      </c>
      <c r="AI43" s="12">
        <f t="shared" si="5"/>
        <v>9.2086400000000013E-2</v>
      </c>
      <c r="AJ43" s="12">
        <f t="shared" si="6"/>
        <v>27.932086399999999</v>
      </c>
      <c r="AK43" s="12">
        <f t="shared" si="7"/>
        <v>8.4206586826347305</v>
      </c>
      <c r="AL43" s="12">
        <v>12</v>
      </c>
      <c r="AM43" s="12">
        <f t="shared" si="8"/>
        <v>6.4467597228663625</v>
      </c>
      <c r="AN43" s="12">
        <v>40.08</v>
      </c>
      <c r="AO43" s="16">
        <v>3.7288274982528007</v>
      </c>
      <c r="AP43" s="12"/>
      <c r="AQ43" s="12">
        <f t="shared" si="9"/>
        <v>2603.3499456767995</v>
      </c>
      <c r="AR43" s="10">
        <f t="shared" si="10"/>
        <v>195.58584914571455</v>
      </c>
      <c r="AS43" s="12">
        <f t="shared" si="11"/>
        <v>13.310523010983594</v>
      </c>
      <c r="AT43" s="12">
        <f t="shared" si="12"/>
        <v>2751.9046993564916</v>
      </c>
      <c r="AU43" s="12">
        <f t="shared" si="13"/>
        <v>197.09660333856576</v>
      </c>
      <c r="AV43" s="12">
        <f t="shared" si="14"/>
        <v>13.962212705560249</v>
      </c>
      <c r="AW43" s="12"/>
      <c r="AX43" s="12">
        <v>1.4084507042253522</v>
      </c>
      <c r="AY43" s="12">
        <f t="shared" si="15"/>
        <v>-0.46269968314942506</v>
      </c>
      <c r="AZ43" s="12">
        <f t="shared" si="16"/>
        <v>-0.46269968314942506</v>
      </c>
      <c r="BA43" s="15">
        <v>0.462699683149425</v>
      </c>
      <c r="BB43">
        <v>1</v>
      </c>
    </row>
    <row r="44" spans="1:57" x14ac:dyDescent="0.25">
      <c r="A44" s="12">
        <v>37</v>
      </c>
      <c r="B44" s="12"/>
      <c r="C44" s="12">
        <v>79</v>
      </c>
      <c r="D44" s="12">
        <v>1</v>
      </c>
      <c r="E44" s="12">
        <v>1</v>
      </c>
      <c r="F44" s="12">
        <v>0.6</v>
      </c>
      <c r="G44" s="12">
        <v>25.84</v>
      </c>
      <c r="H44" s="12">
        <v>42.24</v>
      </c>
      <c r="I44" s="12">
        <v>7.99</v>
      </c>
      <c r="J44" s="12">
        <v>42.83</v>
      </c>
      <c r="K44" s="12">
        <v>7.88</v>
      </c>
      <c r="L44" s="12">
        <v>42.53</v>
      </c>
      <c r="M44" s="12">
        <v>7.94</v>
      </c>
      <c r="N44" s="12">
        <v>15.5</v>
      </c>
      <c r="O44" s="12" t="s">
        <v>28</v>
      </c>
      <c r="P44" s="12" t="s">
        <v>29</v>
      </c>
      <c r="Q44" s="12">
        <f>B5</f>
        <v>119.74471676983617</v>
      </c>
      <c r="R44" s="12">
        <v>-0.5</v>
      </c>
      <c r="S44" s="12">
        <v>14.853340544698328</v>
      </c>
      <c r="T44" s="12">
        <v>0</v>
      </c>
      <c r="U44" s="12">
        <v>-0.25</v>
      </c>
      <c r="V44" s="12">
        <v>75</v>
      </c>
      <c r="W44" s="12">
        <v>-0.125</v>
      </c>
      <c r="X44" s="12">
        <v>1</v>
      </c>
      <c r="Y44" s="12">
        <v>667.7056</v>
      </c>
      <c r="Z44" s="15">
        <f t="shared" si="0"/>
        <v>25.07081728</v>
      </c>
      <c r="AA44" s="12">
        <f t="shared" si="1"/>
        <v>3.7333319825727997</v>
      </c>
      <c r="AB44" s="12">
        <f t="shared" si="2"/>
        <v>6.0539322246135612</v>
      </c>
      <c r="AC44" s="12">
        <f t="shared" si="3"/>
        <v>2.7179322246135613</v>
      </c>
      <c r="AD44" s="12">
        <f t="shared" si="4"/>
        <v>6.4512642071863606</v>
      </c>
      <c r="AE44" s="12">
        <v>12</v>
      </c>
      <c r="AF44" s="12">
        <v>1.3360000000000001</v>
      </c>
      <c r="AG44" s="12">
        <v>1.333</v>
      </c>
      <c r="AH44" s="12">
        <v>0.33300000000000002</v>
      </c>
      <c r="AI44" s="12">
        <f t="shared" si="5"/>
        <v>0.13266639999999996</v>
      </c>
      <c r="AJ44" s="12">
        <f t="shared" si="6"/>
        <v>25.972666400000001</v>
      </c>
      <c r="AK44" s="12">
        <f t="shared" si="7"/>
        <v>7.9355748883141306</v>
      </c>
      <c r="AL44" s="12">
        <v>12</v>
      </c>
      <c r="AM44" s="12">
        <f t="shared" si="8"/>
        <v>6.4512642071863606</v>
      </c>
      <c r="AN44" s="12">
        <v>42.53</v>
      </c>
      <c r="AO44" s="16">
        <v>3.7333319825727997</v>
      </c>
      <c r="AP44" s="12"/>
      <c r="AQ44" s="12">
        <f t="shared" si="9"/>
        <v>2609.2482664891381</v>
      </c>
      <c r="AR44" s="10">
        <f t="shared" si="10"/>
        <v>165.02723965958324</v>
      </c>
      <c r="AS44" s="12">
        <f t="shared" si="11"/>
        <v>15.811015635185274</v>
      </c>
      <c r="AT44" s="12">
        <f t="shared" si="12"/>
        <v>2762.5839263180283</v>
      </c>
      <c r="AU44" s="12">
        <f t="shared" si="13"/>
        <v>166.51709721456047</v>
      </c>
      <c r="AV44" s="12">
        <f t="shared" si="14"/>
        <v>16.59039205300574</v>
      </c>
      <c r="AW44" s="12"/>
      <c r="AX44" s="12">
        <v>1.5384615384615383</v>
      </c>
      <c r="AY44" s="12">
        <f t="shared" si="15"/>
        <v>-0.50659467158330251</v>
      </c>
      <c r="AZ44" s="12">
        <f t="shared" si="16"/>
        <v>-0.38159467158330251</v>
      </c>
      <c r="BA44" s="15">
        <v>0.38159467158330301</v>
      </c>
      <c r="BB44">
        <v>1</v>
      </c>
    </row>
    <row r="45" spans="1:57" x14ac:dyDescent="0.25">
      <c r="A45" s="12">
        <v>38</v>
      </c>
      <c r="B45" s="12"/>
      <c r="C45" s="12">
        <v>67</v>
      </c>
      <c r="D45" s="12">
        <v>1</v>
      </c>
      <c r="E45" s="12">
        <v>1</v>
      </c>
      <c r="F45" s="12">
        <v>0.6</v>
      </c>
      <c r="G45" s="12">
        <v>26.09</v>
      </c>
      <c r="H45" s="12">
        <v>45.67</v>
      </c>
      <c r="I45" s="12">
        <v>7.39</v>
      </c>
      <c r="J45" s="12">
        <v>46.23</v>
      </c>
      <c r="K45" s="12">
        <v>7.3</v>
      </c>
      <c r="L45" s="12">
        <v>45.95</v>
      </c>
      <c r="M45" s="12">
        <v>7.34</v>
      </c>
      <c r="N45" s="12">
        <v>11</v>
      </c>
      <c r="O45" s="12" t="s">
        <v>28</v>
      </c>
      <c r="P45" s="12" t="s">
        <v>29</v>
      </c>
      <c r="Q45" s="12">
        <f>B5</f>
        <v>119.74471676983617</v>
      </c>
      <c r="R45" s="12">
        <v>-0.61</v>
      </c>
      <c r="S45" s="12">
        <v>9.9700000000000006</v>
      </c>
      <c r="T45" s="12">
        <v>0.25</v>
      </c>
      <c r="U45" s="12">
        <v>-0.25</v>
      </c>
      <c r="V45" s="12">
        <v>85</v>
      </c>
      <c r="W45" s="12">
        <v>0.125</v>
      </c>
      <c r="X45" s="12">
        <v>0.9</v>
      </c>
      <c r="Y45" s="12">
        <v>680.68809999999996</v>
      </c>
      <c r="Z45" s="15">
        <f t="shared" si="0"/>
        <v>25.192132030000003</v>
      </c>
      <c r="AA45" s="12">
        <f t="shared" si="1"/>
        <v>4.2650444179078022</v>
      </c>
      <c r="AB45" s="12">
        <f t="shared" si="2"/>
        <v>6.0539322246135612</v>
      </c>
      <c r="AC45" s="12">
        <f t="shared" si="3"/>
        <v>2.7179322246135613</v>
      </c>
      <c r="AD45" s="12">
        <f t="shared" si="4"/>
        <v>6.9829766425213631</v>
      </c>
      <c r="AE45" s="12">
        <v>12</v>
      </c>
      <c r="AF45" s="12">
        <v>1.3360000000000001</v>
      </c>
      <c r="AG45" s="12">
        <v>1.333</v>
      </c>
      <c r="AH45" s="12">
        <v>0.33300000000000002</v>
      </c>
      <c r="AI45" s="12">
        <f t="shared" si="5"/>
        <v>0.12759390000000004</v>
      </c>
      <c r="AJ45" s="12">
        <f t="shared" si="6"/>
        <v>26.217593900000001</v>
      </c>
      <c r="AK45" s="12">
        <f t="shared" si="7"/>
        <v>7.3449401523394986</v>
      </c>
      <c r="AL45" s="12">
        <v>12</v>
      </c>
      <c r="AM45" s="12">
        <f t="shared" si="8"/>
        <v>6.9829766425213631</v>
      </c>
      <c r="AN45" s="12">
        <v>45.95</v>
      </c>
      <c r="AO45" s="16">
        <v>4.2650444179078022</v>
      </c>
      <c r="AP45" s="12"/>
      <c r="AQ45" s="12">
        <f t="shared" si="9"/>
        <v>1446.0613831669616</v>
      </c>
      <c r="AR45" s="10">
        <f t="shared" si="10"/>
        <v>144.0193663948161</v>
      </c>
      <c r="AS45" s="12">
        <f t="shared" si="11"/>
        <v>10.040742570708961</v>
      </c>
      <c r="AT45" s="12">
        <f t="shared" si="12"/>
        <v>1613.580676204499</v>
      </c>
      <c r="AU45" s="12">
        <f t="shared" si="13"/>
        <v>145.67537437108521</v>
      </c>
      <c r="AV45" s="12">
        <f t="shared" si="14"/>
        <v>11.076550742846591</v>
      </c>
      <c r="AW45" s="12"/>
      <c r="AX45" s="12">
        <v>1.6666666666666667</v>
      </c>
      <c r="AY45" s="12">
        <f t="shared" si="15"/>
        <v>-0.62148490328257788</v>
      </c>
      <c r="AZ45" s="12">
        <f t="shared" si="16"/>
        <v>-0.74648490328257788</v>
      </c>
      <c r="BA45" s="15">
        <v>0.74648490328257799</v>
      </c>
      <c r="BC45">
        <v>1</v>
      </c>
    </row>
    <row r="46" spans="1:57" x14ac:dyDescent="0.25">
      <c r="A46" s="12">
        <v>39</v>
      </c>
      <c r="B46" s="12"/>
      <c r="C46" s="12">
        <v>77</v>
      </c>
      <c r="D46" s="12">
        <v>1</v>
      </c>
      <c r="E46" s="12">
        <v>1</v>
      </c>
      <c r="F46" s="12">
        <v>0.5</v>
      </c>
      <c r="G46" s="12">
        <v>27.04</v>
      </c>
      <c r="H46" s="12">
        <v>40.61</v>
      </c>
      <c r="I46" s="12">
        <v>8.31</v>
      </c>
      <c r="J46" s="12">
        <v>42.19</v>
      </c>
      <c r="K46" s="12">
        <v>8</v>
      </c>
      <c r="L46" s="12">
        <v>41.4</v>
      </c>
      <c r="M46" s="12">
        <v>8.16</v>
      </c>
      <c r="N46" s="12">
        <v>14</v>
      </c>
      <c r="O46" s="12" t="s">
        <v>28</v>
      </c>
      <c r="P46" s="12" t="s">
        <v>29</v>
      </c>
      <c r="Q46" s="12">
        <f>B5</f>
        <v>119.74471676983617</v>
      </c>
      <c r="R46" s="12">
        <v>-0.65</v>
      </c>
      <c r="S46" s="12">
        <v>12.855941274969044</v>
      </c>
      <c r="T46" s="12">
        <v>-0.25</v>
      </c>
      <c r="U46" s="12">
        <v>-1.25</v>
      </c>
      <c r="V46" s="12">
        <v>15</v>
      </c>
      <c r="W46" s="12">
        <v>-0.875</v>
      </c>
      <c r="X46" s="12">
        <v>0.67</v>
      </c>
      <c r="Y46" s="12">
        <v>731.16159999999991</v>
      </c>
      <c r="Z46" s="15">
        <f t="shared" si="0"/>
        <v>25.62611008</v>
      </c>
      <c r="AA46" s="12">
        <f t="shared" si="1"/>
        <v>3.7876192795007997</v>
      </c>
      <c r="AB46" s="12">
        <f t="shared" si="2"/>
        <v>6.0539322246135612</v>
      </c>
      <c r="AC46" s="12">
        <f t="shared" si="3"/>
        <v>2.7179322246135613</v>
      </c>
      <c r="AD46" s="12">
        <f t="shared" si="4"/>
        <v>6.5055515041143614</v>
      </c>
      <c r="AE46" s="12">
        <v>12</v>
      </c>
      <c r="AF46" s="12">
        <v>1.3360000000000001</v>
      </c>
      <c r="AG46" s="12">
        <v>1.333</v>
      </c>
      <c r="AH46" s="12">
        <v>0.33300000000000002</v>
      </c>
      <c r="AI46" s="12">
        <f t="shared" si="5"/>
        <v>0.10831840000000004</v>
      </c>
      <c r="AJ46" s="12">
        <f t="shared" si="6"/>
        <v>27.148318400000001</v>
      </c>
      <c r="AK46" s="12">
        <f t="shared" si="7"/>
        <v>8.1521739130434785</v>
      </c>
      <c r="AL46" s="12">
        <v>12</v>
      </c>
      <c r="AM46" s="12">
        <f t="shared" si="8"/>
        <v>6.5055515041143614</v>
      </c>
      <c r="AN46" s="12">
        <v>41.4</v>
      </c>
      <c r="AO46" s="16">
        <v>3.7876192795007997</v>
      </c>
      <c r="AP46" s="12"/>
      <c r="AQ46" s="12">
        <f t="shared" si="9"/>
        <v>2472.8215323564523</v>
      </c>
      <c r="AR46" s="10">
        <f t="shared" si="10"/>
        <v>180.10722662919224</v>
      </c>
      <c r="AS46" s="12">
        <f t="shared" si="11"/>
        <v>13.729718560641315</v>
      </c>
      <c r="AT46" s="12">
        <f t="shared" si="12"/>
        <v>2684.3019291557889</v>
      </c>
      <c r="AU46" s="12">
        <f t="shared" si="13"/>
        <v>182.22366771781242</v>
      </c>
      <c r="AV46" s="12">
        <f t="shared" si="14"/>
        <v>14.730808367399563</v>
      </c>
      <c r="AW46" s="12"/>
      <c r="AX46" s="12">
        <v>1.6666666666666667</v>
      </c>
      <c r="AY46" s="12">
        <f t="shared" si="15"/>
        <v>-0.60065388405494879</v>
      </c>
      <c r="AZ46" s="12">
        <f t="shared" si="16"/>
        <v>0.27434611594505121</v>
      </c>
      <c r="BA46" s="15">
        <v>0.27434611594505121</v>
      </c>
      <c r="BB46">
        <v>1</v>
      </c>
    </row>
    <row r="47" spans="1:57" x14ac:dyDescent="0.25">
      <c r="A47" s="12">
        <v>40</v>
      </c>
      <c r="B47" s="12"/>
      <c r="C47" s="12">
        <v>57</v>
      </c>
      <c r="D47" s="12">
        <v>2</v>
      </c>
      <c r="E47" s="12">
        <v>2</v>
      </c>
      <c r="F47" s="12">
        <v>0.6</v>
      </c>
      <c r="G47" s="12">
        <v>28.61</v>
      </c>
      <c r="H47" s="12">
        <v>42.67</v>
      </c>
      <c r="I47" s="12"/>
      <c r="J47" s="12">
        <v>45.18</v>
      </c>
      <c r="K47" s="12"/>
      <c r="L47" s="12">
        <v>43.924999999999997</v>
      </c>
      <c r="M47" s="12"/>
      <c r="N47" s="12">
        <v>6</v>
      </c>
      <c r="O47" s="12"/>
      <c r="P47" s="12" t="s">
        <v>29</v>
      </c>
      <c r="Q47" s="12">
        <f>B5</f>
        <v>119.74471676983617</v>
      </c>
      <c r="R47" s="12">
        <v>-0.3</v>
      </c>
      <c r="S47" s="12">
        <v>5.5</v>
      </c>
      <c r="T47" s="12">
        <v>0</v>
      </c>
      <c r="U47" s="12">
        <v>0</v>
      </c>
      <c r="V47" s="12">
        <v>0</v>
      </c>
      <c r="W47" s="12">
        <v>0</v>
      </c>
      <c r="X47" s="12">
        <v>0.6</v>
      </c>
      <c r="Y47" s="12">
        <v>818.53210000000001</v>
      </c>
      <c r="Z47" s="15">
        <f t="shared" si="0"/>
        <v>26.249549230000003</v>
      </c>
      <c r="AA47" s="12">
        <f t="shared" si="1"/>
        <v>4.3863981355797996</v>
      </c>
      <c r="AB47" s="12">
        <f t="shared" si="2"/>
        <v>6.0539322246135612</v>
      </c>
      <c r="AC47" s="12">
        <f t="shared" si="3"/>
        <v>2.7179322246135613</v>
      </c>
      <c r="AD47" s="12">
        <f t="shared" si="4"/>
        <v>7.1043303601933605</v>
      </c>
      <c r="AE47" s="12">
        <v>12</v>
      </c>
      <c r="AF47" s="12">
        <v>1.3360000000000001</v>
      </c>
      <c r="AG47" s="12">
        <v>1.333</v>
      </c>
      <c r="AH47" s="12">
        <v>0.33300000000000002</v>
      </c>
      <c r="AI47" s="12">
        <f t="shared" si="5"/>
        <v>7.6463100000000006E-2</v>
      </c>
      <c r="AJ47" s="12">
        <f t="shared" si="6"/>
        <v>28.686463100000001</v>
      </c>
      <c r="AK47" s="12">
        <f t="shared" si="7"/>
        <v>7.6835515082527044</v>
      </c>
      <c r="AL47" s="12">
        <v>12</v>
      </c>
      <c r="AM47" s="12">
        <f t="shared" si="8"/>
        <v>7.1043303601933605</v>
      </c>
      <c r="AN47" s="12">
        <v>43.924999999999997</v>
      </c>
      <c r="AO47" s="16">
        <v>4.3863981355797996</v>
      </c>
      <c r="AP47" s="12"/>
      <c r="AQ47" s="12">
        <f t="shared" si="9"/>
        <v>952.07715724141849</v>
      </c>
      <c r="AR47" s="10">
        <f t="shared" si="10"/>
        <v>170.48768647508305</v>
      </c>
      <c r="AS47" s="12">
        <f t="shared" si="11"/>
        <v>5.5844335560302509</v>
      </c>
      <c r="AT47" s="12">
        <f t="shared" si="12"/>
        <v>1043.8465328683187</v>
      </c>
      <c r="AU47" s="12">
        <f t="shared" si="13"/>
        <v>171.45486999698389</v>
      </c>
      <c r="AV47" s="12">
        <f t="shared" si="14"/>
        <v>6.0881707990369787</v>
      </c>
      <c r="AW47" s="12"/>
      <c r="AX47" s="12">
        <v>1.6129032258064517</v>
      </c>
      <c r="AY47" s="12">
        <f t="shared" si="15"/>
        <v>-0.31231709066417118</v>
      </c>
      <c r="AZ47" s="12">
        <f t="shared" si="16"/>
        <v>-0.31231709066417118</v>
      </c>
      <c r="BA47" s="15">
        <v>0.31231709066417102</v>
      </c>
      <c r="BB47">
        <v>1</v>
      </c>
    </row>
    <row r="48" spans="1:57" x14ac:dyDescent="0.25">
      <c r="A48" s="12">
        <v>41</v>
      </c>
      <c r="B48" s="12"/>
      <c r="C48" s="12">
        <v>57</v>
      </c>
      <c r="D48" s="12">
        <v>2</v>
      </c>
      <c r="E48" s="12">
        <v>2</v>
      </c>
      <c r="F48" s="12">
        <v>0.33</v>
      </c>
      <c r="G48" s="12">
        <v>27.7</v>
      </c>
      <c r="H48" s="12">
        <v>42.72</v>
      </c>
      <c r="I48" s="12"/>
      <c r="J48" s="12">
        <v>43.95</v>
      </c>
      <c r="K48" s="12"/>
      <c r="L48" s="12">
        <v>43.335000000000001</v>
      </c>
      <c r="M48" s="12"/>
      <c r="N48" s="12">
        <v>8.5</v>
      </c>
      <c r="O48" s="12"/>
      <c r="P48" s="12" t="s">
        <v>29</v>
      </c>
      <c r="Q48" s="12">
        <f>B5</f>
        <v>119.74471676983617</v>
      </c>
      <c r="R48" s="12">
        <v>0.12</v>
      </c>
      <c r="S48" s="12">
        <v>8.5</v>
      </c>
      <c r="T48" s="12">
        <v>0.5</v>
      </c>
      <c r="U48" s="12">
        <v>-1.5</v>
      </c>
      <c r="V48" s="12">
        <v>165</v>
      </c>
      <c r="W48" s="12">
        <v>-0.25</v>
      </c>
      <c r="X48" s="12">
        <v>0.33</v>
      </c>
      <c r="Y48" s="12">
        <v>767.29</v>
      </c>
      <c r="Z48" s="15">
        <f t="shared" si="0"/>
        <v>25.902427000000003</v>
      </c>
      <c r="AA48" s="12">
        <f t="shared" si="1"/>
        <v>4.1686744030200007</v>
      </c>
      <c r="AB48" s="12">
        <f t="shared" si="2"/>
        <v>6.0539322246135612</v>
      </c>
      <c r="AC48" s="12">
        <f t="shared" si="3"/>
        <v>2.7179322246135613</v>
      </c>
      <c r="AD48" s="12">
        <f t="shared" si="4"/>
        <v>6.8866066276335616</v>
      </c>
      <c r="AE48" s="12">
        <v>12</v>
      </c>
      <c r="AF48" s="12">
        <v>1.3360000000000001</v>
      </c>
      <c r="AG48" s="12">
        <v>1.333</v>
      </c>
      <c r="AH48" s="12">
        <v>0.33300000000000002</v>
      </c>
      <c r="AI48" s="12">
        <f t="shared" si="5"/>
        <v>9.4926999999999984E-2</v>
      </c>
      <c r="AJ48" s="12">
        <f t="shared" si="6"/>
        <v>27.794926999999998</v>
      </c>
      <c r="AK48" s="12">
        <f t="shared" si="7"/>
        <v>7.7881619937694699</v>
      </c>
      <c r="AL48" s="12">
        <v>12</v>
      </c>
      <c r="AM48" s="12">
        <f t="shared" si="8"/>
        <v>6.8866066276335616</v>
      </c>
      <c r="AN48" s="12">
        <v>43.335000000000001</v>
      </c>
      <c r="AO48" s="16">
        <v>4.1686744030200007</v>
      </c>
      <c r="AP48" s="12"/>
      <c r="AQ48" s="12">
        <f t="shared" si="9"/>
        <v>1535.4297068551537</v>
      </c>
      <c r="AR48" s="10">
        <f t="shared" si="10"/>
        <v>169.60295104257543</v>
      </c>
      <c r="AS48" s="12">
        <f t="shared" si="11"/>
        <v>9.0530836722865438</v>
      </c>
      <c r="AT48" s="12">
        <f t="shared" si="12"/>
        <v>1498.5139941782168</v>
      </c>
      <c r="AU48" s="12">
        <f t="shared" si="13"/>
        <v>169.22415515041149</v>
      </c>
      <c r="AV48" s="12">
        <f t="shared" si="14"/>
        <v>8.8552015097743748</v>
      </c>
      <c r="AW48" s="12"/>
      <c r="AX48" s="12">
        <v>1.5625</v>
      </c>
      <c r="AY48" s="12">
        <f t="shared" si="15"/>
        <v>0.12664458400778814</v>
      </c>
      <c r="AZ48" s="12">
        <f t="shared" si="16"/>
        <v>0.37664458400778811</v>
      </c>
      <c r="BA48" s="15">
        <v>0.37664458400778811</v>
      </c>
      <c r="BB48">
        <v>1</v>
      </c>
    </row>
    <row r="49" spans="1:55" x14ac:dyDescent="0.25">
      <c r="A49" s="12">
        <v>42</v>
      </c>
      <c r="B49" s="12"/>
      <c r="C49" s="12">
        <v>53</v>
      </c>
      <c r="D49" s="12">
        <v>1</v>
      </c>
      <c r="E49" s="12">
        <v>1</v>
      </c>
      <c r="F49" s="12">
        <v>0.67</v>
      </c>
      <c r="G49" s="12">
        <v>25.81</v>
      </c>
      <c r="H49" s="12">
        <v>43.16</v>
      </c>
      <c r="I49" s="12"/>
      <c r="J49" s="12">
        <v>45.06</v>
      </c>
      <c r="K49" s="12"/>
      <c r="L49" s="12">
        <v>44.11</v>
      </c>
      <c r="M49" s="12"/>
      <c r="N49" s="12">
        <v>13</v>
      </c>
      <c r="O49" s="12"/>
      <c r="P49" s="12" t="s">
        <v>29</v>
      </c>
      <c r="Q49" s="12">
        <f>B5</f>
        <v>119.74471676983617</v>
      </c>
      <c r="R49" s="12">
        <v>7.0000000000000007E-2</v>
      </c>
      <c r="S49" s="12">
        <v>13</v>
      </c>
      <c r="T49" s="12">
        <v>0.75</v>
      </c>
      <c r="U49" s="12">
        <v>-0.75</v>
      </c>
      <c r="V49" s="12">
        <v>165</v>
      </c>
      <c r="W49" s="12">
        <v>0.375</v>
      </c>
      <c r="X49" s="12">
        <v>1</v>
      </c>
      <c r="Y49" s="12">
        <v>666.15609999999992</v>
      </c>
      <c r="Z49" s="15">
        <f t="shared" si="0"/>
        <v>25.056060429999999</v>
      </c>
      <c r="AA49" s="12">
        <f t="shared" si="1"/>
        <v>3.9516286016917981</v>
      </c>
      <c r="AB49" s="12">
        <f t="shared" si="2"/>
        <v>6.0539322246135612</v>
      </c>
      <c r="AC49" s="12">
        <f t="shared" si="3"/>
        <v>2.7179322246135613</v>
      </c>
      <c r="AD49" s="12">
        <f t="shared" si="4"/>
        <v>6.669560826305359</v>
      </c>
      <c r="AE49" s="12">
        <v>12</v>
      </c>
      <c r="AF49" s="12">
        <v>1.3360000000000001</v>
      </c>
      <c r="AG49" s="12">
        <v>1.333</v>
      </c>
      <c r="AH49" s="12">
        <v>0.33300000000000002</v>
      </c>
      <c r="AI49" s="12">
        <f t="shared" si="5"/>
        <v>0.13327510000000009</v>
      </c>
      <c r="AJ49" s="12">
        <f t="shared" si="6"/>
        <v>25.943275099999997</v>
      </c>
      <c r="AK49" s="12">
        <f t="shared" si="7"/>
        <v>7.6513262298798459</v>
      </c>
      <c r="AL49" s="12">
        <v>12</v>
      </c>
      <c r="AM49" s="12">
        <f t="shared" si="8"/>
        <v>6.669560826305359</v>
      </c>
      <c r="AN49" s="12">
        <v>44.11</v>
      </c>
      <c r="AO49" s="16">
        <v>3.9516286016917981</v>
      </c>
      <c r="AP49" s="12"/>
      <c r="AQ49" s="12">
        <f t="shared" si="9"/>
        <v>2114.9698097188184</v>
      </c>
      <c r="AR49" s="10">
        <f t="shared" si="10"/>
        <v>154.21299853171155</v>
      </c>
      <c r="AS49" s="12">
        <f t="shared" si="11"/>
        <v>13.714601426960174</v>
      </c>
      <c r="AT49" s="12">
        <f t="shared" si="12"/>
        <v>2094.6294719414682</v>
      </c>
      <c r="AU49" s="12">
        <f t="shared" si="13"/>
        <v>154.01461064833151</v>
      </c>
      <c r="AV49" s="12">
        <f t="shared" si="14"/>
        <v>13.6001997675677</v>
      </c>
      <c r="AW49" s="12"/>
      <c r="AX49" s="12">
        <v>1.5384615384615383</v>
      </c>
      <c r="AY49" s="12">
        <f t="shared" si="15"/>
        <v>7.4361078605108058E-2</v>
      </c>
      <c r="AZ49" s="12">
        <f t="shared" si="16"/>
        <v>-0.30063892139489196</v>
      </c>
      <c r="BA49" s="15">
        <v>0.30063892139489201</v>
      </c>
      <c r="BB49">
        <v>1</v>
      </c>
    </row>
    <row r="50" spans="1:55" x14ac:dyDescent="0.25">
      <c r="A50" s="12">
        <v>43</v>
      </c>
      <c r="B50" s="12"/>
      <c r="C50" s="12">
        <v>48</v>
      </c>
      <c r="D50" s="12">
        <v>1</v>
      </c>
      <c r="E50" s="12">
        <v>2</v>
      </c>
      <c r="F50" s="12">
        <v>0.4</v>
      </c>
      <c r="G50" s="12">
        <v>27.13</v>
      </c>
      <c r="H50" s="12">
        <v>42.88</v>
      </c>
      <c r="I50" s="12">
        <v>7.87</v>
      </c>
      <c r="J50" s="12">
        <v>44.06</v>
      </c>
      <c r="K50" s="12">
        <v>7.66</v>
      </c>
      <c r="L50" s="12">
        <v>43.47</v>
      </c>
      <c r="M50" s="12"/>
      <c r="N50" s="12">
        <v>10</v>
      </c>
      <c r="O50" s="12"/>
      <c r="P50" s="12" t="s">
        <v>29</v>
      </c>
      <c r="Q50" s="12">
        <f>B5</f>
        <v>119.74471676983617</v>
      </c>
      <c r="R50" s="12">
        <v>0.05</v>
      </c>
      <c r="S50" s="12">
        <v>10</v>
      </c>
      <c r="T50" s="12">
        <v>0.5</v>
      </c>
      <c r="U50" s="12">
        <v>-0.75</v>
      </c>
      <c r="V50" s="12">
        <v>165</v>
      </c>
      <c r="W50" s="12">
        <v>0.125</v>
      </c>
      <c r="X50" s="12">
        <v>0.6</v>
      </c>
      <c r="Y50" s="12">
        <v>736.03689999999995</v>
      </c>
      <c r="Z50" s="15">
        <f t="shared" si="0"/>
        <v>25.665005470000001</v>
      </c>
      <c r="AA50" s="12">
        <f t="shared" si="1"/>
        <v>4.0961069128422007</v>
      </c>
      <c r="AB50" s="12">
        <f t="shared" si="2"/>
        <v>6.0539322246135612</v>
      </c>
      <c r="AC50" s="12">
        <f t="shared" si="3"/>
        <v>2.7179322246135613</v>
      </c>
      <c r="AD50" s="12">
        <f t="shared" si="4"/>
        <v>6.8140391374557616</v>
      </c>
      <c r="AE50" s="12">
        <v>12</v>
      </c>
      <c r="AF50" s="12">
        <v>1.3360000000000001</v>
      </c>
      <c r="AG50" s="12">
        <v>1.333</v>
      </c>
      <c r="AH50" s="12">
        <v>0.33300000000000002</v>
      </c>
      <c r="AI50" s="12">
        <f t="shared" si="5"/>
        <v>0.10649229999999998</v>
      </c>
      <c r="AJ50" s="12">
        <f t="shared" si="6"/>
        <v>27.236492299999998</v>
      </c>
      <c r="AK50" s="12">
        <f t="shared" si="7"/>
        <v>7.7639751552795033</v>
      </c>
      <c r="AL50" s="12">
        <v>12</v>
      </c>
      <c r="AM50" s="12">
        <f t="shared" si="8"/>
        <v>6.8140391374557616</v>
      </c>
      <c r="AN50" s="12">
        <v>43.47</v>
      </c>
      <c r="AO50" s="16">
        <v>4.0961069128422007</v>
      </c>
      <c r="AP50" s="12"/>
      <c r="AQ50" s="12">
        <f t="shared" si="9"/>
        <v>1740.6996123953663</v>
      </c>
      <c r="AR50" s="10">
        <f t="shared" si="10"/>
        <v>165.49530515660692</v>
      </c>
      <c r="AS50" s="12">
        <f t="shared" si="11"/>
        <v>10.518120805591167</v>
      </c>
      <c r="AT50" s="12">
        <f t="shared" si="12"/>
        <v>1725.529434199047</v>
      </c>
      <c r="AU50" s="12">
        <f t="shared" si="13"/>
        <v>165.34198646919137</v>
      </c>
      <c r="AV50" s="12">
        <f t="shared" si="14"/>
        <v>10.436123764126723</v>
      </c>
      <c r="AW50" s="12"/>
      <c r="AX50" s="12">
        <v>1.5625</v>
      </c>
      <c r="AY50" s="12">
        <f t="shared" si="15"/>
        <v>5.2478106537244003E-2</v>
      </c>
      <c r="AZ50" s="12">
        <f t="shared" si="16"/>
        <v>-7.2521893462756004E-2</v>
      </c>
      <c r="BA50" s="15">
        <v>7.2521893462756004E-2</v>
      </c>
      <c r="BB50">
        <v>1</v>
      </c>
    </row>
    <row r="51" spans="1:55" x14ac:dyDescent="0.25">
      <c r="A51" s="12">
        <v>44</v>
      </c>
      <c r="B51" s="12"/>
      <c r="C51" s="12">
        <v>72</v>
      </c>
      <c r="D51" s="12">
        <v>1</v>
      </c>
      <c r="E51" s="12">
        <v>1</v>
      </c>
      <c r="F51" s="12">
        <v>0.8</v>
      </c>
      <c r="G51" s="12">
        <v>26.63</v>
      </c>
      <c r="H51" s="12">
        <v>42.03</v>
      </c>
      <c r="I51" s="12"/>
      <c r="J51" s="12">
        <v>42.35</v>
      </c>
      <c r="K51" s="12"/>
      <c r="L51" s="12">
        <v>42.19</v>
      </c>
      <c r="M51" s="12"/>
      <c r="N51" s="12">
        <v>13</v>
      </c>
      <c r="O51" s="12"/>
      <c r="P51" s="12" t="s">
        <v>29</v>
      </c>
      <c r="Q51" s="12">
        <f>B5</f>
        <v>119.74471676983617</v>
      </c>
      <c r="R51" s="12">
        <v>0.05</v>
      </c>
      <c r="S51" s="12">
        <v>13</v>
      </c>
      <c r="T51" s="12">
        <v>0.5</v>
      </c>
      <c r="U51" s="12">
        <v>-0.25</v>
      </c>
      <c r="V51" s="12">
        <v>115</v>
      </c>
      <c r="W51" s="12">
        <v>0.375</v>
      </c>
      <c r="X51" s="12">
        <v>0.8</v>
      </c>
      <c r="Y51" s="12">
        <v>709.15689999999995</v>
      </c>
      <c r="Z51" s="15">
        <f t="shared" si="0"/>
        <v>25.444061470000005</v>
      </c>
      <c r="AA51" s="12">
        <f t="shared" si="1"/>
        <v>3.8292994834022016</v>
      </c>
      <c r="AB51" s="12">
        <f t="shared" si="2"/>
        <v>6.0539322246135612</v>
      </c>
      <c r="AC51" s="12">
        <f t="shared" si="3"/>
        <v>2.7179322246135613</v>
      </c>
      <c r="AD51" s="12">
        <f t="shared" si="4"/>
        <v>6.5472317080157634</v>
      </c>
      <c r="AE51" s="12">
        <v>12</v>
      </c>
      <c r="AF51" s="12">
        <v>1.3360000000000001</v>
      </c>
      <c r="AG51" s="12">
        <v>1.333</v>
      </c>
      <c r="AH51" s="12">
        <v>0.33300000000000002</v>
      </c>
      <c r="AI51" s="12">
        <f t="shared" si="5"/>
        <v>0.11663730000000005</v>
      </c>
      <c r="AJ51" s="12">
        <f t="shared" si="6"/>
        <v>26.7466373</v>
      </c>
      <c r="AK51" s="12">
        <f t="shared" si="7"/>
        <v>7.9995259540175399</v>
      </c>
      <c r="AL51" s="12">
        <v>12</v>
      </c>
      <c r="AM51" s="12">
        <f t="shared" si="8"/>
        <v>6.5472317080157634</v>
      </c>
      <c r="AN51" s="12">
        <v>42.19</v>
      </c>
      <c r="AO51" s="16">
        <v>3.8292994834022016</v>
      </c>
      <c r="AP51" s="12"/>
      <c r="AQ51" s="12">
        <f t="shared" si="9"/>
        <v>2379.0639020996909</v>
      </c>
      <c r="AR51" s="10">
        <f t="shared" si="10"/>
        <v>171.83914130779834</v>
      </c>
      <c r="AS51" s="12">
        <f t="shared" si="11"/>
        <v>13.844714795439478</v>
      </c>
      <c r="AT51" s="12">
        <f t="shared" si="12"/>
        <v>2363.3439077515932</v>
      </c>
      <c r="AU51" s="12">
        <f t="shared" si="13"/>
        <v>171.68314088213722</v>
      </c>
      <c r="AV51" s="12">
        <f t="shared" si="14"/>
        <v>13.765730843508161</v>
      </c>
      <c r="AW51" s="12"/>
      <c r="AX51" s="12">
        <v>1.4925373134328357</v>
      </c>
      <c r="AY51" s="12">
        <f t="shared" si="15"/>
        <v>5.2919247793982334E-2</v>
      </c>
      <c r="AZ51" s="12">
        <f t="shared" si="16"/>
        <v>-0.32208075220601767</v>
      </c>
      <c r="BA51" s="15">
        <v>0.32208075220601801</v>
      </c>
      <c r="BB51">
        <v>1</v>
      </c>
    </row>
    <row r="52" spans="1:55" x14ac:dyDescent="0.25">
      <c r="A52" s="12">
        <v>45</v>
      </c>
      <c r="B52" s="12"/>
      <c r="C52" s="12">
        <v>78</v>
      </c>
      <c r="D52" s="12">
        <v>2</v>
      </c>
      <c r="E52" s="12">
        <v>1</v>
      </c>
      <c r="F52" s="12">
        <v>0.35</v>
      </c>
      <c r="G52" s="12">
        <v>25.25</v>
      </c>
      <c r="H52" s="12">
        <v>43.66</v>
      </c>
      <c r="I52" s="12">
        <v>7.73</v>
      </c>
      <c r="J52" s="12">
        <v>43.95</v>
      </c>
      <c r="K52" s="12">
        <v>7.68</v>
      </c>
      <c r="L52" s="12">
        <v>43.805</v>
      </c>
      <c r="M52" s="12"/>
      <c r="N52" s="12">
        <v>15</v>
      </c>
      <c r="O52" s="12"/>
      <c r="P52" s="12" t="s">
        <v>29</v>
      </c>
      <c r="Q52" s="12">
        <f>B5</f>
        <v>119.74471676983617</v>
      </c>
      <c r="R52" s="12">
        <v>0.05</v>
      </c>
      <c r="S52" s="12">
        <v>15</v>
      </c>
      <c r="T52" s="12">
        <v>0</v>
      </c>
      <c r="U52" s="12">
        <v>-0.75</v>
      </c>
      <c r="V52" s="12">
        <v>130</v>
      </c>
      <c r="W52" s="12">
        <v>-0.375</v>
      </c>
      <c r="X52" s="12">
        <v>0.67</v>
      </c>
      <c r="Y52" s="12">
        <v>637.5625</v>
      </c>
      <c r="Z52" s="15">
        <f t="shared" si="0"/>
        <v>24.772768750000004</v>
      </c>
      <c r="AA52" s="12">
        <f t="shared" si="1"/>
        <v>3.7989645073750014</v>
      </c>
      <c r="AB52" s="12">
        <f t="shared" si="2"/>
        <v>6.0539322246135612</v>
      </c>
      <c r="AC52" s="12">
        <f t="shared" si="3"/>
        <v>2.7179322246135613</v>
      </c>
      <c r="AD52" s="12">
        <f t="shared" si="4"/>
        <v>6.5168967319885631</v>
      </c>
      <c r="AE52" s="12">
        <v>12</v>
      </c>
      <c r="AF52" s="12">
        <v>1.3360000000000001</v>
      </c>
      <c r="AG52" s="12">
        <v>1.333</v>
      </c>
      <c r="AH52" s="12">
        <v>0.33300000000000002</v>
      </c>
      <c r="AI52" s="12">
        <f t="shared" si="5"/>
        <v>0.14463749999999997</v>
      </c>
      <c r="AJ52" s="12">
        <f t="shared" si="6"/>
        <v>25.394637500000002</v>
      </c>
      <c r="AK52" s="12">
        <f t="shared" si="7"/>
        <v>7.7045999315146672</v>
      </c>
      <c r="AL52" s="12">
        <v>12</v>
      </c>
      <c r="AM52" s="12">
        <f t="shared" si="8"/>
        <v>6.5168967319885631</v>
      </c>
      <c r="AN52" s="12">
        <v>43.805</v>
      </c>
      <c r="AO52" s="16">
        <v>3.7989645073750014</v>
      </c>
      <c r="AP52" s="12"/>
      <c r="AQ52" s="12">
        <f t="shared" si="9"/>
        <v>2454.1401112608014</v>
      </c>
      <c r="AR52" s="10">
        <f t="shared" si="10"/>
        <v>153.34802053468488</v>
      </c>
      <c r="AS52" s="12">
        <f t="shared" si="11"/>
        <v>16.003728660492975</v>
      </c>
      <c r="AT52" s="12">
        <f t="shared" si="12"/>
        <v>2439.5978383015099</v>
      </c>
      <c r="AU52" s="12">
        <f t="shared" si="13"/>
        <v>153.20861907665872</v>
      </c>
      <c r="AV52" s="12">
        <f t="shared" si="14"/>
        <v>15.923372020479112</v>
      </c>
      <c r="AW52" s="12"/>
      <c r="AX52" s="12">
        <v>1.5384615384615383</v>
      </c>
      <c r="AY52" s="12">
        <f t="shared" si="15"/>
        <v>5.2231816009010591E-2</v>
      </c>
      <c r="AZ52" s="12">
        <f t="shared" si="16"/>
        <v>0.42723181600901061</v>
      </c>
      <c r="BA52" s="15">
        <v>0.42723181600901061</v>
      </c>
      <c r="BB52">
        <v>1</v>
      </c>
    </row>
    <row r="53" spans="1:55" x14ac:dyDescent="0.25">
      <c r="A53" s="12">
        <v>46</v>
      </c>
      <c r="B53" s="12"/>
      <c r="C53" s="12">
        <v>48</v>
      </c>
      <c r="D53" s="12">
        <v>2</v>
      </c>
      <c r="E53" s="12">
        <v>2</v>
      </c>
      <c r="F53" s="12">
        <v>0.5</v>
      </c>
      <c r="G53" s="12">
        <v>26.09</v>
      </c>
      <c r="H53" s="12">
        <v>44.75</v>
      </c>
      <c r="I53" s="12">
        <v>7.54</v>
      </c>
      <c r="J53" s="12">
        <v>48.5</v>
      </c>
      <c r="K53" s="12">
        <v>6.96</v>
      </c>
      <c r="L53" s="12">
        <v>46.625</v>
      </c>
      <c r="M53" s="12"/>
      <c r="N53" s="12">
        <v>9</v>
      </c>
      <c r="O53" s="12"/>
      <c r="P53" s="12" t="s">
        <v>29</v>
      </c>
      <c r="Q53" s="12">
        <f>B5</f>
        <v>119.74471676983617</v>
      </c>
      <c r="R53" s="12">
        <v>0.05</v>
      </c>
      <c r="S53" s="12">
        <v>9</v>
      </c>
      <c r="T53" s="12">
        <v>0.5</v>
      </c>
      <c r="U53" s="12">
        <v>-1.25</v>
      </c>
      <c r="V53" s="12">
        <v>15</v>
      </c>
      <c r="W53" s="12">
        <v>-0.125</v>
      </c>
      <c r="X53" s="12">
        <v>0.8</v>
      </c>
      <c r="Y53" s="12">
        <v>680.68809999999996</v>
      </c>
      <c r="Z53" s="15">
        <f t="shared" si="0"/>
        <v>25.192132030000003</v>
      </c>
      <c r="AA53" s="12">
        <f t="shared" si="1"/>
        <v>4.360739167907802</v>
      </c>
      <c r="AB53" s="12">
        <f t="shared" si="2"/>
        <v>6.0539322246135612</v>
      </c>
      <c r="AC53" s="12">
        <f t="shared" si="3"/>
        <v>2.7179322246135613</v>
      </c>
      <c r="AD53" s="12">
        <f t="shared" si="4"/>
        <v>7.0786713925213629</v>
      </c>
      <c r="AE53" s="12">
        <v>12</v>
      </c>
      <c r="AF53" s="12">
        <v>1.3360000000000001</v>
      </c>
      <c r="AG53" s="12">
        <v>1.333</v>
      </c>
      <c r="AH53" s="12">
        <v>0.33300000000000002</v>
      </c>
      <c r="AI53" s="12">
        <f t="shared" si="5"/>
        <v>0.12759390000000004</v>
      </c>
      <c r="AJ53" s="12">
        <f t="shared" si="6"/>
        <v>26.217593900000001</v>
      </c>
      <c r="AK53" s="12">
        <f t="shared" si="7"/>
        <v>7.2386058981233248</v>
      </c>
      <c r="AL53" s="12">
        <v>12</v>
      </c>
      <c r="AM53" s="12">
        <f t="shared" si="8"/>
        <v>7.0786713925213629</v>
      </c>
      <c r="AN53" s="12">
        <v>46.625</v>
      </c>
      <c r="AO53" s="16">
        <v>4.360739167907802</v>
      </c>
      <c r="AP53" s="12"/>
      <c r="AQ53" s="12">
        <f t="shared" si="9"/>
        <v>1256.2657981535313</v>
      </c>
      <c r="AR53" s="10">
        <f t="shared" si="10"/>
        <v>139.97403907669218</v>
      </c>
      <c r="AS53" s="12">
        <f t="shared" si="11"/>
        <v>8.974991408694148</v>
      </c>
      <c r="AT53" s="12">
        <f t="shared" si="12"/>
        <v>1242.8348128413843</v>
      </c>
      <c r="AU53" s="12">
        <f t="shared" si="13"/>
        <v>139.84102100891093</v>
      </c>
      <c r="AV53" s="12">
        <f t="shared" si="14"/>
        <v>8.8874838289559435</v>
      </c>
      <c r="AW53" s="12"/>
      <c r="AX53" s="12">
        <v>1.5384615384615383</v>
      </c>
      <c r="AY53" s="12">
        <f t="shared" si="15"/>
        <v>5.6879926829832964E-2</v>
      </c>
      <c r="AZ53" s="12">
        <f t="shared" si="16"/>
        <v>0.18187992682983295</v>
      </c>
      <c r="BA53" s="15">
        <v>0.18187992682983295</v>
      </c>
      <c r="BB53">
        <v>1</v>
      </c>
    </row>
    <row r="54" spans="1:55" x14ac:dyDescent="0.25">
      <c r="A54" s="12">
        <v>47</v>
      </c>
      <c r="B54" s="12"/>
      <c r="C54" s="12">
        <v>69</v>
      </c>
      <c r="D54" s="12">
        <v>1</v>
      </c>
      <c r="E54" s="12">
        <v>2</v>
      </c>
      <c r="F54" s="12">
        <v>0.67</v>
      </c>
      <c r="G54" s="12">
        <v>27.37</v>
      </c>
      <c r="H54" s="12">
        <v>41.36</v>
      </c>
      <c r="I54" s="12">
        <v>8.16</v>
      </c>
      <c r="J54" s="12">
        <v>41.93</v>
      </c>
      <c r="K54" s="12">
        <v>8.0500000000000007</v>
      </c>
      <c r="L54" s="12">
        <v>41.644999999999996</v>
      </c>
      <c r="M54" s="12"/>
      <c r="N54" s="12">
        <v>11.5</v>
      </c>
      <c r="O54" s="12"/>
      <c r="P54" s="12" t="s">
        <v>29</v>
      </c>
      <c r="Q54" s="12">
        <f>B5</f>
        <v>119.74471676983617</v>
      </c>
      <c r="R54" s="12">
        <v>0.05</v>
      </c>
      <c r="S54" s="12">
        <v>11.5</v>
      </c>
      <c r="T54" s="12">
        <v>0.15</v>
      </c>
      <c r="U54" s="12">
        <v>-0.75</v>
      </c>
      <c r="V54" s="12">
        <v>105</v>
      </c>
      <c r="W54" s="12">
        <v>-0.22500000000000001</v>
      </c>
      <c r="X54" s="12">
        <v>0.8</v>
      </c>
      <c r="Y54" s="12">
        <v>749.1169000000001</v>
      </c>
      <c r="Z54" s="15">
        <f t="shared" si="0"/>
        <v>25.766849470000004</v>
      </c>
      <c r="AA54" s="12">
        <f t="shared" si="1"/>
        <v>3.8767149262822018</v>
      </c>
      <c r="AB54" s="12">
        <f t="shared" si="2"/>
        <v>6.0539322246135612</v>
      </c>
      <c r="AC54" s="12">
        <f t="shared" si="3"/>
        <v>2.7179322246135613</v>
      </c>
      <c r="AD54" s="12">
        <f t="shared" si="4"/>
        <v>6.5946471508957636</v>
      </c>
      <c r="AE54" s="12">
        <v>12</v>
      </c>
      <c r="AF54" s="12">
        <v>1.3360000000000001</v>
      </c>
      <c r="AG54" s="12">
        <v>1.333</v>
      </c>
      <c r="AH54" s="12">
        <v>0.33300000000000002</v>
      </c>
      <c r="AI54" s="12">
        <f t="shared" si="5"/>
        <v>0.10162269999999995</v>
      </c>
      <c r="AJ54" s="12">
        <f t="shared" si="6"/>
        <v>27.471622700000001</v>
      </c>
      <c r="AK54" s="12">
        <f t="shared" si="7"/>
        <v>8.1042141913795174</v>
      </c>
      <c r="AL54" s="12">
        <v>12</v>
      </c>
      <c r="AM54" s="12">
        <f t="shared" si="8"/>
        <v>6.5946471508957636</v>
      </c>
      <c r="AN54" s="12">
        <v>41.644999999999996</v>
      </c>
      <c r="AO54" s="16">
        <v>3.8767149262822018</v>
      </c>
      <c r="AP54" s="12"/>
      <c r="AQ54" s="12">
        <f t="shared" si="9"/>
        <v>2243.3842135789359</v>
      </c>
      <c r="AR54" s="10">
        <f t="shared" si="10"/>
        <v>180.19361562926122</v>
      </c>
      <c r="AS54" s="12">
        <f t="shared" si="11"/>
        <v>12.449854040303956</v>
      </c>
      <c r="AT54" s="12">
        <f t="shared" si="12"/>
        <v>2227.1661039591449</v>
      </c>
      <c r="AU54" s="12">
        <f t="shared" si="13"/>
        <v>180.02971155380621</v>
      </c>
      <c r="AV54" s="12">
        <f t="shared" si="14"/>
        <v>12.371102995926885</v>
      </c>
      <c r="AW54" s="12"/>
      <c r="AX54" s="12">
        <v>1.4705882352941175</v>
      </c>
      <c r="AY54" s="12">
        <f t="shared" si="15"/>
        <v>5.3550710176408535E-2</v>
      </c>
      <c r="AZ54" s="12">
        <f t="shared" si="16"/>
        <v>0.27855071017640853</v>
      </c>
      <c r="BA54" s="15">
        <v>0.27855071017640853</v>
      </c>
      <c r="BB54">
        <v>1</v>
      </c>
    </row>
    <row r="55" spans="1:55" x14ac:dyDescent="0.25">
      <c r="A55" s="12">
        <v>48</v>
      </c>
      <c r="B55" s="12"/>
      <c r="C55" s="12">
        <v>38</v>
      </c>
      <c r="D55" s="12">
        <v>2</v>
      </c>
      <c r="E55" s="12">
        <v>2</v>
      </c>
      <c r="F55" s="12">
        <v>0.03</v>
      </c>
      <c r="G55" s="12">
        <v>26.25</v>
      </c>
      <c r="H55" s="12">
        <v>42.19</v>
      </c>
      <c r="I55" s="12">
        <v>8</v>
      </c>
      <c r="J55" s="12">
        <v>42.67</v>
      </c>
      <c r="K55" s="12">
        <v>7.91</v>
      </c>
      <c r="L55" s="12">
        <v>42.43</v>
      </c>
      <c r="M55" s="12"/>
      <c r="N55" s="12">
        <v>14</v>
      </c>
      <c r="O55" s="12"/>
      <c r="P55" s="12" t="s">
        <v>29</v>
      </c>
      <c r="Q55" s="12">
        <f>B5</f>
        <v>119.74471676983617</v>
      </c>
      <c r="R55" s="12">
        <v>-0.14000000000000001</v>
      </c>
      <c r="S55" s="12">
        <v>14</v>
      </c>
      <c r="T55" s="12">
        <v>-0.75</v>
      </c>
      <c r="U55" s="12">
        <v>0</v>
      </c>
      <c r="V55" s="12">
        <v>0</v>
      </c>
      <c r="W55" s="12">
        <v>-0.75</v>
      </c>
      <c r="X55" s="12">
        <v>0.22</v>
      </c>
      <c r="Y55" s="12">
        <v>689.0625</v>
      </c>
      <c r="Z55" s="15">
        <f t="shared" si="0"/>
        <v>25.268218750000006</v>
      </c>
      <c r="AA55" s="12">
        <f t="shared" si="1"/>
        <v>3.7954032743750012</v>
      </c>
      <c r="AB55" s="12">
        <f t="shared" si="2"/>
        <v>6.0539322246135612</v>
      </c>
      <c r="AC55" s="12">
        <f t="shared" si="3"/>
        <v>2.7179322246135613</v>
      </c>
      <c r="AD55" s="12">
        <f t="shared" si="4"/>
        <v>6.5133354989885621</v>
      </c>
      <c r="AE55" s="12">
        <v>12</v>
      </c>
      <c r="AF55" s="12">
        <v>1.3360000000000001</v>
      </c>
      <c r="AG55" s="12">
        <v>1.333</v>
      </c>
      <c r="AH55" s="12">
        <v>0.33300000000000002</v>
      </c>
      <c r="AI55" s="12">
        <f t="shared" si="5"/>
        <v>0.12434750000000006</v>
      </c>
      <c r="AJ55" s="12">
        <f t="shared" si="6"/>
        <v>26.374347499999999</v>
      </c>
      <c r="AK55" s="12">
        <f t="shared" si="7"/>
        <v>7.9542776337497054</v>
      </c>
      <c r="AL55" s="12">
        <v>12</v>
      </c>
      <c r="AM55" s="12">
        <f t="shared" si="8"/>
        <v>6.5133354989885621</v>
      </c>
      <c r="AN55" s="12">
        <v>42.43</v>
      </c>
      <c r="AO55" s="16">
        <v>3.7954032743750012</v>
      </c>
      <c r="AP55" s="12"/>
      <c r="AQ55" s="12">
        <f t="shared" si="9"/>
        <v>2463.9276207893163</v>
      </c>
      <c r="AR55" s="10">
        <f t="shared" si="10"/>
        <v>167.98392704131723</v>
      </c>
      <c r="AS55" s="12">
        <f t="shared" si="11"/>
        <v>14.667639125874762</v>
      </c>
      <c r="AT55" s="12">
        <f t="shared" si="12"/>
        <v>2507.3059317608258</v>
      </c>
      <c r="AU55" s="12">
        <f t="shared" si="13"/>
        <v>168.41019678587585</v>
      </c>
      <c r="AV55" s="12">
        <f t="shared" si="14"/>
        <v>14.888088605161629</v>
      </c>
      <c r="AW55" s="12"/>
      <c r="AX55" s="12">
        <v>1.4705882352941175</v>
      </c>
      <c r="AY55" s="12">
        <f t="shared" si="15"/>
        <v>-0.14990564591506925</v>
      </c>
      <c r="AZ55" s="12">
        <f t="shared" si="16"/>
        <v>0.60009435408493073</v>
      </c>
      <c r="BA55" s="15">
        <v>0.60009435408493073</v>
      </c>
      <c r="BC55">
        <v>1</v>
      </c>
    </row>
    <row r="56" spans="1:55" x14ac:dyDescent="0.25">
      <c r="A56" s="12">
        <v>49</v>
      </c>
      <c r="B56" s="12"/>
      <c r="C56" s="12">
        <v>37</v>
      </c>
      <c r="D56" s="12">
        <v>1</v>
      </c>
      <c r="E56" s="12">
        <v>2</v>
      </c>
      <c r="F56" s="12">
        <v>0.5</v>
      </c>
      <c r="G56" s="12">
        <v>27.74</v>
      </c>
      <c r="H56" s="12">
        <v>39.94</v>
      </c>
      <c r="I56" s="12">
        <v>8.4499999999999993</v>
      </c>
      <c r="J56" s="12">
        <v>41.77</v>
      </c>
      <c r="K56" s="12">
        <v>8.08</v>
      </c>
      <c r="L56" s="12">
        <v>40.855000000000004</v>
      </c>
      <c r="M56" s="12"/>
      <c r="N56" s="12">
        <v>11.5</v>
      </c>
      <c r="O56" s="12"/>
      <c r="P56" s="12" t="s">
        <v>29</v>
      </c>
      <c r="Q56" s="12">
        <f>B5</f>
        <v>119.74471676983617</v>
      </c>
      <c r="R56" s="12">
        <v>0.16</v>
      </c>
      <c r="S56" s="12">
        <v>11.5</v>
      </c>
      <c r="T56" s="12">
        <v>1.5</v>
      </c>
      <c r="U56" s="12">
        <v>-1.75</v>
      </c>
      <c r="V56" s="12">
        <v>40</v>
      </c>
      <c r="W56" s="12">
        <v>0.625</v>
      </c>
      <c r="X56" s="12">
        <v>1</v>
      </c>
      <c r="Y56" s="12">
        <v>769.50759999999991</v>
      </c>
      <c r="Z56" s="15">
        <f t="shared" si="0"/>
        <v>25.918509880000002</v>
      </c>
      <c r="AA56" s="12">
        <f t="shared" si="1"/>
        <v>3.8232969762488018</v>
      </c>
      <c r="AB56" s="12">
        <f t="shared" si="2"/>
        <v>6.0539322246135612</v>
      </c>
      <c r="AC56" s="12">
        <f t="shared" si="3"/>
        <v>2.7179322246135613</v>
      </c>
      <c r="AD56" s="12">
        <f t="shared" si="4"/>
        <v>6.5412292008623627</v>
      </c>
      <c r="AE56" s="12">
        <v>12</v>
      </c>
      <c r="AF56" s="12">
        <v>1.3360000000000001</v>
      </c>
      <c r="AG56" s="12">
        <v>1.333</v>
      </c>
      <c r="AH56" s="12">
        <v>0.33300000000000002</v>
      </c>
      <c r="AI56" s="12">
        <f t="shared" si="5"/>
        <v>9.4115400000000071E-2</v>
      </c>
      <c r="AJ56" s="12">
        <f t="shared" si="6"/>
        <v>27.834115399999998</v>
      </c>
      <c r="AK56" s="12">
        <f t="shared" si="7"/>
        <v>8.2609227756700516</v>
      </c>
      <c r="AL56" s="12">
        <v>12</v>
      </c>
      <c r="AM56" s="12">
        <f t="shared" si="8"/>
        <v>6.5412292008623627</v>
      </c>
      <c r="AN56" s="12">
        <v>40.855000000000004</v>
      </c>
      <c r="AO56" s="16">
        <v>3.8232969762488018</v>
      </c>
      <c r="AP56" s="12"/>
      <c r="AQ56" s="12">
        <f t="shared" si="9"/>
        <v>2361.8240865271728</v>
      </c>
      <c r="AR56" s="10">
        <f t="shared" si="10"/>
        <v>188.62012600995405</v>
      </c>
      <c r="AS56" s="12">
        <f t="shared" si="11"/>
        <v>12.521591075612642</v>
      </c>
      <c r="AT56" s="12">
        <f t="shared" si="12"/>
        <v>2308.1383765361479</v>
      </c>
      <c r="AU56" s="12">
        <f t="shared" si="13"/>
        <v>188.07388017661296</v>
      </c>
      <c r="AV56" s="12">
        <f t="shared" si="14"/>
        <v>12.272508943659076</v>
      </c>
      <c r="AW56" s="12"/>
      <c r="AX56" s="12">
        <v>1.4492753623188408</v>
      </c>
      <c r="AY56" s="12">
        <f t="shared" si="15"/>
        <v>0.17186667104796044</v>
      </c>
      <c r="AZ56" s="12">
        <f t="shared" si="16"/>
        <v>-0.45313332895203956</v>
      </c>
      <c r="BA56" s="15">
        <v>0.45313332895204</v>
      </c>
      <c r="BB56">
        <v>1</v>
      </c>
    </row>
    <row r="57" spans="1:55" x14ac:dyDescent="0.25">
      <c r="A57" s="12">
        <v>50</v>
      </c>
      <c r="B57" s="12"/>
      <c r="C57" s="12">
        <v>81</v>
      </c>
      <c r="D57" s="12">
        <v>1</v>
      </c>
      <c r="E57" s="12">
        <v>1</v>
      </c>
      <c r="F57" s="12">
        <v>0.5</v>
      </c>
      <c r="G57" s="12">
        <v>28.19</v>
      </c>
      <c r="H57" s="12">
        <v>43.16</v>
      </c>
      <c r="I57" s="12">
        <v>7.82</v>
      </c>
      <c r="J57" s="12">
        <v>44.23</v>
      </c>
      <c r="K57" s="12">
        <v>7.63</v>
      </c>
      <c r="L57" s="12">
        <v>43.694999999999993</v>
      </c>
      <c r="M57" s="12"/>
      <c r="N57" s="12">
        <v>6.5</v>
      </c>
      <c r="O57" s="12"/>
      <c r="P57" s="12" t="s">
        <v>29</v>
      </c>
      <c r="Q57" s="12">
        <f>B5</f>
        <v>119.74471676983617</v>
      </c>
      <c r="R57" s="12">
        <v>0.24</v>
      </c>
      <c r="S57" s="12">
        <v>7</v>
      </c>
      <c r="T57" s="12">
        <v>1.25</v>
      </c>
      <c r="U57" s="12">
        <v>-0.75</v>
      </c>
      <c r="V57" s="12">
        <v>90</v>
      </c>
      <c r="W57" s="12">
        <v>0.875</v>
      </c>
      <c r="X57" s="12">
        <v>1</v>
      </c>
      <c r="Y57" s="12">
        <v>794.67610000000002</v>
      </c>
      <c r="Z57" s="15">
        <f t="shared" si="0"/>
        <v>26.094216430000003</v>
      </c>
      <c r="AA57" s="12">
        <f t="shared" si="1"/>
        <v>4.2937921882517998</v>
      </c>
      <c r="AB57" s="12">
        <f t="shared" si="2"/>
        <v>6.0539322246135612</v>
      </c>
      <c r="AC57" s="12">
        <f t="shared" si="3"/>
        <v>2.7179322246135613</v>
      </c>
      <c r="AD57" s="12">
        <f t="shared" si="4"/>
        <v>7.0117244128653606</v>
      </c>
      <c r="AE57" s="12">
        <v>12</v>
      </c>
      <c r="AF57" s="12">
        <v>1.3360000000000001</v>
      </c>
      <c r="AG57" s="12">
        <v>1.333</v>
      </c>
      <c r="AH57" s="12">
        <v>0.33300000000000002</v>
      </c>
      <c r="AI57" s="12">
        <f t="shared" si="5"/>
        <v>8.498490000000003E-2</v>
      </c>
      <c r="AJ57" s="12">
        <f t="shared" si="6"/>
        <v>28.2749849</v>
      </c>
      <c r="AK57" s="12">
        <f t="shared" si="7"/>
        <v>7.723995880535532</v>
      </c>
      <c r="AL57" s="12">
        <v>12</v>
      </c>
      <c r="AM57" s="12">
        <f t="shared" si="8"/>
        <v>7.0117244128653606</v>
      </c>
      <c r="AN57" s="12">
        <v>43.694999999999993</v>
      </c>
      <c r="AO57" s="16">
        <v>4.2937921882517998</v>
      </c>
      <c r="AP57" s="12"/>
      <c r="AQ57" s="12">
        <f t="shared" si="9"/>
        <v>1207.3278689931503</v>
      </c>
      <c r="AR57" s="10">
        <f t="shared" si="10"/>
        <v>169.77340459890004</v>
      </c>
      <c r="AS57" s="12">
        <f t="shared" si="11"/>
        <v>7.1114075366841796</v>
      </c>
      <c r="AT57" s="12">
        <f t="shared" si="12"/>
        <v>1133.8243139709032</v>
      </c>
      <c r="AU57" s="12">
        <f t="shared" si="13"/>
        <v>169.00807632776585</v>
      </c>
      <c r="AV57" s="12">
        <f t="shared" si="14"/>
        <v>6.7086990078037498</v>
      </c>
      <c r="AW57" s="12"/>
      <c r="AX57" s="12">
        <v>1.5873015873015872</v>
      </c>
      <c r="AY57" s="12">
        <f t="shared" si="15"/>
        <v>0.25370637319467076</v>
      </c>
      <c r="AZ57" s="12">
        <f t="shared" si="16"/>
        <v>-0.62129362680532929</v>
      </c>
      <c r="BA57" s="15">
        <v>0.62129362680532896</v>
      </c>
      <c r="BC57">
        <v>1</v>
      </c>
    </row>
    <row r="58" spans="1:55" x14ac:dyDescent="0.25">
      <c r="A58" s="12">
        <v>51</v>
      </c>
      <c r="B58" s="12"/>
      <c r="C58" s="12">
        <v>59</v>
      </c>
      <c r="D58" s="12">
        <v>2</v>
      </c>
      <c r="E58" s="12">
        <v>2</v>
      </c>
      <c r="F58" s="12">
        <v>0.67</v>
      </c>
      <c r="G58" s="12">
        <v>25.85</v>
      </c>
      <c r="H58" s="12">
        <v>41.38</v>
      </c>
      <c r="I58" s="12">
        <v>8.16</v>
      </c>
      <c r="J58" s="12">
        <v>42.65</v>
      </c>
      <c r="K58" s="12">
        <v>7.91</v>
      </c>
      <c r="L58" s="12">
        <v>42.015000000000001</v>
      </c>
      <c r="M58" s="12"/>
      <c r="N58" s="12">
        <v>15</v>
      </c>
      <c r="O58" s="12"/>
      <c r="P58" s="12" t="s">
        <v>29</v>
      </c>
      <c r="Q58" s="12">
        <f>B5</f>
        <v>119.74471676983617</v>
      </c>
      <c r="R58" s="12">
        <v>0.28999999999999998</v>
      </c>
      <c r="S58" s="12">
        <v>15.5</v>
      </c>
      <c r="T58" s="12">
        <v>1</v>
      </c>
      <c r="U58" s="12">
        <v>-1.5</v>
      </c>
      <c r="V58" s="12">
        <v>90</v>
      </c>
      <c r="W58" s="12">
        <v>0.25</v>
      </c>
      <c r="X58" s="12">
        <v>0.67</v>
      </c>
      <c r="Y58" s="12">
        <v>668.22250000000008</v>
      </c>
      <c r="Z58" s="15">
        <f t="shared" si="0"/>
        <v>25.075726750000001</v>
      </c>
      <c r="AA58" s="12">
        <f t="shared" si="1"/>
        <v>3.6622167644549997</v>
      </c>
      <c r="AB58" s="12">
        <f t="shared" si="2"/>
        <v>6.0539322246135612</v>
      </c>
      <c r="AC58" s="12">
        <f t="shared" si="3"/>
        <v>2.7179322246135613</v>
      </c>
      <c r="AD58" s="12">
        <f t="shared" si="4"/>
        <v>6.3801489890685605</v>
      </c>
      <c r="AE58" s="12">
        <v>12</v>
      </c>
      <c r="AF58" s="12">
        <v>1.3360000000000001</v>
      </c>
      <c r="AG58" s="12">
        <v>1.333</v>
      </c>
      <c r="AH58" s="12">
        <v>0.33300000000000002</v>
      </c>
      <c r="AI58" s="12">
        <f t="shared" si="5"/>
        <v>0.13246349999999996</v>
      </c>
      <c r="AJ58" s="12">
        <f t="shared" si="6"/>
        <v>25.982463500000001</v>
      </c>
      <c r="AK58" s="12">
        <f t="shared" si="7"/>
        <v>8.0328454123527315</v>
      </c>
      <c r="AL58" s="12">
        <v>12</v>
      </c>
      <c r="AM58" s="12">
        <f t="shared" si="8"/>
        <v>6.3801489890685605</v>
      </c>
      <c r="AN58" s="12">
        <v>42.015000000000001</v>
      </c>
      <c r="AO58" s="16">
        <v>3.6622167644549997</v>
      </c>
      <c r="AP58" s="12"/>
      <c r="AQ58" s="12">
        <f t="shared" si="9"/>
        <v>2778.5074235387415</v>
      </c>
      <c r="AR58" s="10">
        <f t="shared" si="10"/>
        <v>168.72284207894543</v>
      </c>
      <c r="AS58" s="12">
        <f t="shared" si="11"/>
        <v>16.467879448348064</v>
      </c>
      <c r="AT58" s="12">
        <f t="shared" si="12"/>
        <v>2687.9744093096465</v>
      </c>
      <c r="AU58" s="12">
        <f t="shared" si="13"/>
        <v>167.8443429225361</v>
      </c>
      <c r="AV58" s="12">
        <f t="shared" si="14"/>
        <v>16.014685764835139</v>
      </c>
      <c r="AW58" s="12"/>
      <c r="AX58" s="12">
        <v>1.4492753623188408</v>
      </c>
      <c r="AY58" s="12">
        <f t="shared" si="15"/>
        <v>0.31270364162391828</v>
      </c>
      <c r="AZ58" s="12">
        <f t="shared" si="16"/>
        <v>6.2703641623918283E-2</v>
      </c>
      <c r="BA58" s="15">
        <v>6.2703641623918283E-2</v>
      </c>
      <c r="BB58">
        <v>1</v>
      </c>
    </row>
    <row r="59" spans="1:55" x14ac:dyDescent="0.25">
      <c r="A59" s="12">
        <v>52</v>
      </c>
      <c r="B59" s="12"/>
      <c r="C59" s="12">
        <v>72</v>
      </c>
      <c r="D59" s="12">
        <v>1</v>
      </c>
      <c r="E59" s="12">
        <v>1</v>
      </c>
      <c r="F59" s="12">
        <v>0.25</v>
      </c>
      <c r="G59" s="12">
        <v>26.04</v>
      </c>
      <c r="H59" s="12">
        <v>42.83</v>
      </c>
      <c r="I59" s="12"/>
      <c r="J59" s="12">
        <v>47.94</v>
      </c>
      <c r="K59" s="12"/>
      <c r="L59" s="12">
        <v>45.384999999999998</v>
      </c>
      <c r="M59" s="12"/>
      <c r="N59" s="12">
        <v>13.5</v>
      </c>
      <c r="O59" s="12"/>
      <c r="P59" s="12" t="s">
        <v>29</v>
      </c>
      <c r="Q59" s="12">
        <f>B5</f>
        <v>119.74471676983617</v>
      </c>
      <c r="R59" s="12">
        <v>-1.53</v>
      </c>
      <c r="S59" s="12">
        <v>11</v>
      </c>
      <c r="T59" s="12">
        <v>-0.25</v>
      </c>
      <c r="U59" s="12">
        <v>-4</v>
      </c>
      <c r="V59" s="12">
        <v>60</v>
      </c>
      <c r="W59" s="12">
        <v>-2.25</v>
      </c>
      <c r="X59" s="12">
        <v>0.4</v>
      </c>
      <c r="Y59" s="12">
        <v>678.08159999999998</v>
      </c>
      <c r="Z59" s="15">
        <f t="shared" si="0"/>
        <v>25.168106079999998</v>
      </c>
      <c r="AA59" s="12">
        <f t="shared" si="1"/>
        <v>4.1756641044607985</v>
      </c>
      <c r="AB59" s="12">
        <f t="shared" si="2"/>
        <v>6.0539322246135612</v>
      </c>
      <c r="AC59" s="12">
        <f t="shared" si="3"/>
        <v>2.7179322246135613</v>
      </c>
      <c r="AD59" s="12">
        <f t="shared" si="4"/>
        <v>6.8935963290743594</v>
      </c>
      <c r="AE59" s="12">
        <v>12</v>
      </c>
      <c r="AF59" s="12">
        <v>1.3360000000000001</v>
      </c>
      <c r="AG59" s="12">
        <v>1.333</v>
      </c>
      <c r="AH59" s="12">
        <v>0.33300000000000002</v>
      </c>
      <c r="AI59" s="12">
        <f t="shared" si="5"/>
        <v>0.12860840000000007</v>
      </c>
      <c r="AJ59" s="12">
        <f t="shared" si="6"/>
        <v>26.1686084</v>
      </c>
      <c r="AK59" s="12">
        <f t="shared" si="7"/>
        <v>7.4363776578164593</v>
      </c>
      <c r="AL59" s="12">
        <v>12</v>
      </c>
      <c r="AM59" s="12">
        <f t="shared" si="8"/>
        <v>6.8935963290743594</v>
      </c>
      <c r="AN59" s="12">
        <v>45.384999999999998</v>
      </c>
      <c r="AO59" s="16">
        <v>4.1756641044607985</v>
      </c>
      <c r="AP59" s="12"/>
      <c r="AQ59" s="12">
        <f t="shared" si="9"/>
        <v>1631.0608820667669</v>
      </c>
      <c r="AR59" s="10">
        <f t="shared" si="10"/>
        <v>147.25016277463368</v>
      </c>
      <c r="AS59" s="12">
        <f t="shared" si="11"/>
        <v>11.076801895038344</v>
      </c>
      <c r="AT59" s="12">
        <f t="shared" si="12"/>
        <v>2058.7844223307602</v>
      </c>
      <c r="AU59" s="12">
        <f t="shared" si="13"/>
        <v>151.46547240246093</v>
      </c>
      <c r="AV59" s="12">
        <f t="shared" si="14"/>
        <v>13.592433903750266</v>
      </c>
      <c r="AW59" s="12"/>
      <c r="AX59" s="12">
        <v>1.639344262295082</v>
      </c>
      <c r="AY59" s="12">
        <f t="shared" si="15"/>
        <v>-1.5345355253142723</v>
      </c>
      <c r="AZ59" s="12">
        <f t="shared" si="16"/>
        <v>0.71546447468572771</v>
      </c>
      <c r="BA59" s="15">
        <v>0.71546447468572771</v>
      </c>
      <c r="BC59">
        <v>1</v>
      </c>
    </row>
    <row r="60" spans="1:55" x14ac:dyDescent="0.25">
      <c r="A60" s="12">
        <v>53</v>
      </c>
      <c r="B60" s="12"/>
      <c r="C60" s="12">
        <v>73</v>
      </c>
      <c r="D60" s="12">
        <v>1</v>
      </c>
      <c r="E60" s="12">
        <v>1</v>
      </c>
      <c r="F60" s="12">
        <v>0.4</v>
      </c>
      <c r="G60" s="12">
        <v>26.51</v>
      </c>
      <c r="H60" s="12">
        <v>42.83</v>
      </c>
      <c r="I60" s="12"/>
      <c r="J60" s="12">
        <v>44.12</v>
      </c>
      <c r="K60" s="12"/>
      <c r="L60" s="12">
        <v>43.474999999999994</v>
      </c>
      <c r="M60" s="12"/>
      <c r="N60" s="12">
        <v>12</v>
      </c>
      <c r="O60" s="12"/>
      <c r="P60" s="12" t="s">
        <v>29</v>
      </c>
      <c r="Q60" s="12">
        <f>B5</f>
        <v>119.74471676983617</v>
      </c>
      <c r="R60" s="12">
        <v>-0.12</v>
      </c>
      <c r="S60" s="12">
        <v>12</v>
      </c>
      <c r="T60" s="12">
        <v>0.5</v>
      </c>
      <c r="U60" s="12">
        <v>-1.75</v>
      </c>
      <c r="V60" s="12">
        <v>2</v>
      </c>
      <c r="W60" s="12">
        <v>-0.375</v>
      </c>
      <c r="X60" s="12">
        <v>1</v>
      </c>
      <c r="Y60" s="12">
        <v>702.78010000000006</v>
      </c>
      <c r="Z60" s="15">
        <f t="shared" si="0"/>
        <v>25.389271630000003</v>
      </c>
      <c r="AA60" s="12">
        <f t="shared" si="1"/>
        <v>3.9903108098038</v>
      </c>
      <c r="AB60" s="12">
        <f t="shared" si="2"/>
        <v>6.0539322246135612</v>
      </c>
      <c r="AC60" s="12">
        <f t="shared" si="3"/>
        <v>2.7179322246135613</v>
      </c>
      <c r="AD60" s="12">
        <f t="shared" si="4"/>
        <v>6.7082430344173609</v>
      </c>
      <c r="AE60" s="12">
        <v>12</v>
      </c>
      <c r="AF60" s="12">
        <v>1.3360000000000001</v>
      </c>
      <c r="AG60" s="12">
        <v>1.333</v>
      </c>
      <c r="AH60" s="12">
        <v>0.33300000000000002</v>
      </c>
      <c r="AI60" s="12">
        <f t="shared" si="5"/>
        <v>0.11907210000000001</v>
      </c>
      <c r="AJ60" s="12">
        <f t="shared" si="6"/>
        <v>26.629072100000002</v>
      </c>
      <c r="AK60" s="12">
        <f t="shared" si="7"/>
        <v>7.7630822311673384</v>
      </c>
      <c r="AL60" s="12">
        <v>12</v>
      </c>
      <c r="AM60" s="12">
        <f t="shared" si="8"/>
        <v>6.7082430344173609</v>
      </c>
      <c r="AN60" s="12">
        <v>43.474999999999994</v>
      </c>
      <c r="AO60" s="16">
        <v>3.9903108098038</v>
      </c>
      <c r="AP60" s="12"/>
      <c r="AQ60" s="12">
        <f t="shared" si="9"/>
        <v>2009.3397936568588</v>
      </c>
      <c r="AR60" s="10">
        <f t="shared" si="10"/>
        <v>162.10839460452814</v>
      </c>
      <c r="AS60" s="12">
        <f t="shared" si="11"/>
        <v>12.39503850839278</v>
      </c>
      <c r="AT60" s="12">
        <f t="shared" si="12"/>
        <v>2045.3751827685066</v>
      </c>
      <c r="AU60" s="12">
        <f t="shared" si="13"/>
        <v>162.46631987951358</v>
      </c>
      <c r="AV60" s="12">
        <f t="shared" si="14"/>
        <v>12.589533537076328</v>
      </c>
      <c r="AW60" s="12"/>
      <c r="AX60" s="12">
        <v>1.5151515151515151</v>
      </c>
      <c r="AY60" s="12">
        <f t="shared" si="15"/>
        <v>-0.12836671893114157</v>
      </c>
      <c r="AZ60" s="12">
        <f t="shared" si="16"/>
        <v>0.24663328106885843</v>
      </c>
      <c r="BA60" s="15">
        <v>0.24663328106885843</v>
      </c>
      <c r="BB60">
        <v>1</v>
      </c>
    </row>
    <row r="61" spans="1:55" x14ac:dyDescent="0.25">
      <c r="A61" s="12">
        <v>54</v>
      </c>
      <c r="B61" s="12"/>
      <c r="C61" s="12">
        <v>57</v>
      </c>
      <c r="D61" s="12">
        <v>2</v>
      </c>
      <c r="E61" s="12">
        <v>2</v>
      </c>
      <c r="F61" s="12">
        <v>0.7</v>
      </c>
      <c r="G61" s="12">
        <v>28.78</v>
      </c>
      <c r="H61" s="12">
        <v>41.26</v>
      </c>
      <c r="I61" s="12"/>
      <c r="J61" s="12">
        <v>42.56</v>
      </c>
      <c r="K61" s="12"/>
      <c r="L61" s="12">
        <v>41.91</v>
      </c>
      <c r="M61" s="12"/>
      <c r="N61" s="12">
        <v>10.5</v>
      </c>
      <c r="O61" s="12"/>
      <c r="P61" s="12" t="s">
        <v>29</v>
      </c>
      <c r="Q61" s="12">
        <f>B5</f>
        <v>119.74471676983617</v>
      </c>
      <c r="R61" s="12">
        <v>-0.57999999999999996</v>
      </c>
      <c r="S61" s="12">
        <v>9.5</v>
      </c>
      <c r="T61" s="12">
        <v>0</v>
      </c>
      <c r="U61" s="12">
        <v>-1</v>
      </c>
      <c r="V61" s="12">
        <v>130</v>
      </c>
      <c r="W61" s="12">
        <v>-0.5</v>
      </c>
      <c r="X61" s="12">
        <v>0.67</v>
      </c>
      <c r="Y61" s="12">
        <v>828.28840000000002</v>
      </c>
      <c r="Z61" s="15">
        <f t="shared" si="0"/>
        <v>26.310044920000003</v>
      </c>
      <c r="AA61" s="12">
        <f t="shared" si="1"/>
        <v>4.1240986507991995</v>
      </c>
      <c r="AB61" s="12">
        <f t="shared" si="2"/>
        <v>6.0539322246135612</v>
      </c>
      <c r="AC61" s="12">
        <f t="shared" si="3"/>
        <v>2.7179322246135613</v>
      </c>
      <c r="AD61" s="12">
        <f t="shared" si="4"/>
        <v>6.8420308754127603</v>
      </c>
      <c r="AE61" s="12">
        <v>12</v>
      </c>
      <c r="AF61" s="12">
        <v>1.3360000000000001</v>
      </c>
      <c r="AG61" s="12">
        <v>1.333</v>
      </c>
      <c r="AH61" s="12">
        <v>0.33300000000000002</v>
      </c>
      <c r="AI61" s="12">
        <f t="shared" si="5"/>
        <v>7.3013800000000018E-2</v>
      </c>
      <c r="AJ61" s="12">
        <f t="shared" si="6"/>
        <v>28.853013799999999</v>
      </c>
      <c r="AK61" s="12">
        <f t="shared" si="7"/>
        <v>8.0529706513958494</v>
      </c>
      <c r="AL61" s="12">
        <v>12</v>
      </c>
      <c r="AM61" s="12">
        <f t="shared" si="8"/>
        <v>6.8420308754127603</v>
      </c>
      <c r="AN61" s="12">
        <v>41.91</v>
      </c>
      <c r="AO61" s="16">
        <v>4.1240986507991995</v>
      </c>
      <c r="AP61" s="12"/>
      <c r="AQ61" s="12">
        <f t="shared" si="9"/>
        <v>1537.3555003394486</v>
      </c>
      <c r="AR61" s="10">
        <f t="shared" si="10"/>
        <v>186.66133448428826</v>
      </c>
      <c r="AS61" s="12">
        <f t="shared" si="11"/>
        <v>8.2360683029877908</v>
      </c>
      <c r="AT61" s="12">
        <f t="shared" si="12"/>
        <v>1728.1007791601933</v>
      </c>
      <c r="AU61" s="12">
        <f t="shared" si="13"/>
        <v>188.6639074342979</v>
      </c>
      <c r="AV61" s="12">
        <f t="shared" si="14"/>
        <v>9.1596787253121192</v>
      </c>
      <c r="AW61" s="12"/>
      <c r="AX61" s="12">
        <v>1.5151515151515151</v>
      </c>
      <c r="AY61" s="12">
        <f t="shared" si="15"/>
        <v>-0.60958287873405681</v>
      </c>
      <c r="AZ61" s="12">
        <f t="shared" si="16"/>
        <v>-0.10958287873405681</v>
      </c>
      <c r="BA61" s="15">
        <v>0.109582878734057</v>
      </c>
      <c r="BB61">
        <v>1</v>
      </c>
    </row>
    <row r="62" spans="1:55" x14ac:dyDescent="0.25">
      <c r="A62" s="12">
        <v>55</v>
      </c>
      <c r="B62" s="12"/>
      <c r="C62" s="12">
        <v>59</v>
      </c>
      <c r="D62" s="12">
        <v>1</v>
      </c>
      <c r="E62" s="12">
        <v>2</v>
      </c>
      <c r="F62" s="12">
        <v>0.63</v>
      </c>
      <c r="G62" s="12">
        <v>29.16</v>
      </c>
      <c r="H62" s="12">
        <v>39.380000000000003</v>
      </c>
      <c r="I62" s="12"/>
      <c r="J62" s="12">
        <v>40.81</v>
      </c>
      <c r="K62" s="12"/>
      <c r="L62" s="12">
        <v>40.094999999999999</v>
      </c>
      <c r="M62" s="12"/>
      <c r="N62" s="12">
        <v>11.5</v>
      </c>
      <c r="O62" s="12"/>
      <c r="P62" s="12" t="s">
        <v>29</v>
      </c>
      <c r="Q62" s="12">
        <f>B5</f>
        <v>119.74471676983617</v>
      </c>
      <c r="R62" s="12">
        <v>0.01</v>
      </c>
      <c r="S62" s="12">
        <v>11.5</v>
      </c>
      <c r="T62" s="12">
        <v>0</v>
      </c>
      <c r="U62" s="12">
        <v>-0.25</v>
      </c>
      <c r="V62" s="12">
        <v>25</v>
      </c>
      <c r="W62" s="12">
        <v>-0.125</v>
      </c>
      <c r="X62" s="12">
        <v>0.67</v>
      </c>
      <c r="Y62" s="12">
        <v>850.30560000000003</v>
      </c>
      <c r="Z62" s="15">
        <f t="shared" si="0"/>
        <v>26.440317279999999</v>
      </c>
      <c r="AA62" s="12">
        <f t="shared" si="1"/>
        <v>3.9171051025727985</v>
      </c>
      <c r="AB62" s="12">
        <f t="shared" si="2"/>
        <v>6.0539322246135612</v>
      </c>
      <c r="AC62" s="12">
        <f t="shared" si="3"/>
        <v>2.7179322246135613</v>
      </c>
      <c r="AD62" s="12">
        <f t="shared" si="4"/>
        <v>6.6350373271863603</v>
      </c>
      <c r="AE62" s="12">
        <v>12</v>
      </c>
      <c r="AF62" s="12">
        <v>1.3360000000000001</v>
      </c>
      <c r="AG62" s="12">
        <v>1.333</v>
      </c>
      <c r="AH62" s="12">
        <v>0.33300000000000002</v>
      </c>
      <c r="AI62" s="12">
        <f t="shared" si="5"/>
        <v>6.5303600000000017E-2</v>
      </c>
      <c r="AJ62" s="12">
        <f t="shared" si="6"/>
        <v>29.2253036</v>
      </c>
      <c r="AK62" s="12">
        <f t="shared" si="7"/>
        <v>8.4175084175084169</v>
      </c>
      <c r="AL62" s="12">
        <v>12</v>
      </c>
      <c r="AM62" s="12">
        <f t="shared" si="8"/>
        <v>6.6350373271863603</v>
      </c>
      <c r="AN62" s="12">
        <v>40.094999999999999</v>
      </c>
      <c r="AO62" s="16">
        <v>3.9171051025727985</v>
      </c>
      <c r="AP62" s="12"/>
      <c r="AQ62" s="12">
        <f t="shared" si="9"/>
        <v>2022.3902363803036</v>
      </c>
      <c r="AR62" s="10">
        <f t="shared" si="10"/>
        <v>204.13296112715207</v>
      </c>
      <c r="AS62" s="12">
        <f t="shared" si="11"/>
        <v>9.907220397986487</v>
      </c>
      <c r="AT62" s="12"/>
      <c r="AU62" s="12">
        <f t="shared" si="13"/>
        <v>204.09584839909363</v>
      </c>
      <c r="AV62" s="12">
        <f t="shared" si="14"/>
        <v>0</v>
      </c>
      <c r="AW62" s="12"/>
      <c r="AX62" s="12">
        <v>1.4705882352941175</v>
      </c>
      <c r="AY62" s="12">
        <f t="shared" si="15"/>
        <v>6.7369098706308117</v>
      </c>
      <c r="AZ62" s="12">
        <f t="shared" si="16"/>
        <v>6.8619098706308117</v>
      </c>
      <c r="BA62" s="15">
        <v>0.13553378237311783</v>
      </c>
      <c r="BB62">
        <v>1</v>
      </c>
    </row>
    <row r="63" spans="1:55" x14ac:dyDescent="0.25">
      <c r="A63" s="12">
        <v>56</v>
      </c>
      <c r="B63" s="12"/>
      <c r="C63" s="12">
        <v>67</v>
      </c>
      <c r="D63" s="12">
        <v>1</v>
      </c>
      <c r="E63" s="12">
        <v>1</v>
      </c>
      <c r="F63" s="12">
        <v>0.5</v>
      </c>
      <c r="G63" s="12">
        <v>26.07</v>
      </c>
      <c r="H63" s="12">
        <v>43.89</v>
      </c>
      <c r="I63" s="12"/>
      <c r="J63" s="12">
        <v>45.36</v>
      </c>
      <c r="K63" s="12"/>
      <c r="L63" s="12">
        <v>44.625</v>
      </c>
      <c r="M63" s="12"/>
      <c r="N63" s="12">
        <v>12</v>
      </c>
      <c r="O63" s="12"/>
      <c r="P63" s="12" t="s">
        <v>29</v>
      </c>
      <c r="Q63" s="12">
        <f>B5</f>
        <v>119.74471676983617</v>
      </c>
      <c r="R63" s="12">
        <v>-0.14000000000000001</v>
      </c>
      <c r="S63" s="12">
        <v>12</v>
      </c>
      <c r="T63" s="12">
        <v>-0.25</v>
      </c>
      <c r="U63" s="12">
        <v>-0.75</v>
      </c>
      <c r="V63" s="12">
        <v>180</v>
      </c>
      <c r="W63" s="12">
        <v>-0.625</v>
      </c>
      <c r="X63" s="12">
        <v>1</v>
      </c>
      <c r="Y63" s="12">
        <v>679.64490000000001</v>
      </c>
      <c r="Z63" s="15">
        <f t="shared" si="0"/>
        <v>25.182535870000002</v>
      </c>
      <c r="AA63" s="12">
        <f t="shared" si="1"/>
        <v>4.0734925551462009</v>
      </c>
      <c r="AB63" s="12">
        <f t="shared" si="2"/>
        <v>6.0539322246135612</v>
      </c>
      <c r="AC63" s="12">
        <f t="shared" si="3"/>
        <v>2.7179322246135613</v>
      </c>
      <c r="AD63" s="12">
        <f t="shared" si="4"/>
        <v>6.7914247797597618</v>
      </c>
      <c r="AE63" s="12">
        <v>12</v>
      </c>
      <c r="AF63" s="12">
        <v>1.3360000000000001</v>
      </c>
      <c r="AG63" s="12">
        <v>1.333</v>
      </c>
      <c r="AH63" s="12">
        <v>0.33300000000000002</v>
      </c>
      <c r="AI63" s="12">
        <f t="shared" si="5"/>
        <v>0.12799970000000005</v>
      </c>
      <c r="AJ63" s="12">
        <f t="shared" si="6"/>
        <v>26.1979997</v>
      </c>
      <c r="AK63" s="12">
        <f t="shared" si="7"/>
        <v>7.5630252100840334</v>
      </c>
      <c r="AL63" s="12">
        <v>12</v>
      </c>
      <c r="AM63" s="12">
        <f t="shared" si="8"/>
        <v>6.7914247797597618</v>
      </c>
      <c r="AN63" s="12">
        <v>44.625</v>
      </c>
      <c r="AO63" s="16">
        <v>4.0734925551462009</v>
      </c>
      <c r="AP63" s="12"/>
      <c r="AQ63" s="12">
        <f t="shared" si="9"/>
        <v>1844.0377548445501</v>
      </c>
      <c r="AR63" s="10">
        <f t="shared" si="10"/>
        <v>152.19911508859028</v>
      </c>
      <c r="AS63" s="12">
        <f t="shared" si="11"/>
        <v>12.115955823863985</v>
      </c>
      <c r="AT63" s="12">
        <f t="shared" si="12"/>
        <v>1884.195120436548</v>
      </c>
      <c r="AU63" s="12">
        <f t="shared" si="13"/>
        <v>152.59436073655468</v>
      </c>
      <c r="AV63" s="12">
        <f t="shared" si="14"/>
        <v>12.347737566065772</v>
      </c>
      <c r="AW63" s="12"/>
      <c r="AX63" s="12">
        <v>1.4925373134328357</v>
      </c>
      <c r="AY63" s="12">
        <f t="shared" si="15"/>
        <v>-0.15529376727519786</v>
      </c>
      <c r="AZ63" s="12">
        <f t="shared" si="16"/>
        <v>0.46970623272480216</v>
      </c>
      <c r="BA63" s="15">
        <v>0.46970623272480216</v>
      </c>
      <c r="BB63">
        <v>1</v>
      </c>
    </row>
    <row r="64" spans="1:55" x14ac:dyDescent="0.25">
      <c r="A64" s="12">
        <v>57</v>
      </c>
      <c r="B64" s="12"/>
      <c r="C64" s="12">
        <v>61</v>
      </c>
      <c r="D64" s="12">
        <v>1</v>
      </c>
      <c r="E64" s="12">
        <v>1</v>
      </c>
      <c r="F64" s="12">
        <v>0.67</v>
      </c>
      <c r="G64" s="12">
        <v>25.93</v>
      </c>
      <c r="H64" s="12">
        <v>42.4</v>
      </c>
      <c r="I64" s="12"/>
      <c r="J64" s="12">
        <v>42.67</v>
      </c>
      <c r="K64" s="12"/>
      <c r="L64" s="12">
        <v>42.534999999999997</v>
      </c>
      <c r="M64" s="12"/>
      <c r="N64" s="12">
        <v>15</v>
      </c>
      <c r="O64" s="12"/>
      <c r="P64" s="12" t="s">
        <v>29</v>
      </c>
      <c r="Q64" s="12">
        <f>B5</f>
        <v>119.74471676983617</v>
      </c>
      <c r="R64" s="12">
        <v>-0.28000000000000003</v>
      </c>
      <c r="S64" s="12">
        <v>14.5</v>
      </c>
      <c r="T64" s="12">
        <v>0.25</v>
      </c>
      <c r="U64" s="12">
        <v>-0.5</v>
      </c>
      <c r="V64" s="12">
        <v>115</v>
      </c>
      <c r="W64" s="12">
        <v>0</v>
      </c>
      <c r="X64" s="12">
        <v>1</v>
      </c>
      <c r="Y64" s="12">
        <v>672.36490000000003</v>
      </c>
      <c r="Z64" s="15">
        <f t="shared" si="0"/>
        <v>25.114831870000003</v>
      </c>
      <c r="AA64" s="12">
        <f t="shared" si="1"/>
        <v>3.7510419081061999</v>
      </c>
      <c r="AB64" s="12">
        <f t="shared" si="2"/>
        <v>6.0539322246135612</v>
      </c>
      <c r="AC64" s="12">
        <f t="shared" si="3"/>
        <v>2.7179322246135613</v>
      </c>
      <c r="AD64" s="12">
        <f t="shared" si="4"/>
        <v>6.4689741327197616</v>
      </c>
      <c r="AE64" s="12">
        <v>12</v>
      </c>
      <c r="AF64" s="12">
        <v>1.3360000000000001</v>
      </c>
      <c r="AG64" s="12">
        <v>1.333</v>
      </c>
      <c r="AH64" s="12">
        <v>0.33300000000000002</v>
      </c>
      <c r="AI64" s="12">
        <f t="shared" si="5"/>
        <v>0.13084030000000002</v>
      </c>
      <c r="AJ64" s="12">
        <f t="shared" si="6"/>
        <v>26.060840299999999</v>
      </c>
      <c r="AK64" s="12">
        <f t="shared" si="7"/>
        <v>7.9346420594804288</v>
      </c>
      <c r="AL64" s="12">
        <v>12</v>
      </c>
      <c r="AM64" s="12">
        <f t="shared" si="8"/>
        <v>6.4689741327197616</v>
      </c>
      <c r="AN64" s="12">
        <v>42.534999999999997</v>
      </c>
      <c r="AO64" s="16">
        <v>3.7510419081061999</v>
      </c>
      <c r="AP64" s="12"/>
      <c r="AQ64" s="12">
        <f t="shared" si="9"/>
        <v>2568.3557540119778</v>
      </c>
      <c r="AR64" s="10">
        <f t="shared" si="10"/>
        <v>165.48296021619169</v>
      </c>
      <c r="AS64" s="12">
        <f t="shared" si="11"/>
        <v>15.520363852910318</v>
      </c>
      <c r="AT64" s="12">
        <f t="shared" si="12"/>
        <v>2654.3389784122405</v>
      </c>
      <c r="AU64" s="12">
        <f t="shared" si="13"/>
        <v>166.32055958247389</v>
      </c>
      <c r="AV64" s="12">
        <f t="shared" si="14"/>
        <v>15.959175372399017</v>
      </c>
      <c r="AW64" s="12"/>
      <c r="AX64" s="12">
        <v>1.7857142857142856</v>
      </c>
      <c r="AY64" s="12">
        <f t="shared" si="15"/>
        <v>-0.24573445091367122</v>
      </c>
      <c r="AZ64" s="12">
        <f t="shared" si="16"/>
        <v>-0.24573445091367122</v>
      </c>
      <c r="BA64" s="15">
        <v>0.24573445091367099</v>
      </c>
      <c r="BB64">
        <v>1</v>
      </c>
    </row>
    <row r="65" spans="1:58" x14ac:dyDescent="0.25">
      <c r="A65" s="12">
        <v>58</v>
      </c>
      <c r="B65" s="12"/>
      <c r="C65" s="12">
        <v>72</v>
      </c>
      <c r="D65" s="12">
        <v>1</v>
      </c>
      <c r="E65" s="12">
        <v>1</v>
      </c>
      <c r="F65" s="12">
        <v>0.33</v>
      </c>
      <c r="G65" s="12">
        <v>27.98</v>
      </c>
      <c r="H65" s="12">
        <v>40.42</v>
      </c>
      <c r="I65" s="12"/>
      <c r="J65" s="12">
        <v>41.11</v>
      </c>
      <c r="K65" s="12"/>
      <c r="L65" s="12">
        <v>40.765000000000001</v>
      </c>
      <c r="M65" s="12"/>
      <c r="N65" s="12">
        <v>11</v>
      </c>
      <c r="O65" s="12"/>
      <c r="P65" s="12" t="s">
        <v>29</v>
      </c>
      <c r="Q65" s="12">
        <f>B5</f>
        <v>119.74471676983617</v>
      </c>
      <c r="R65" s="12">
        <v>0.05</v>
      </c>
      <c r="S65" s="12">
        <v>11</v>
      </c>
      <c r="T65" s="12">
        <v>1</v>
      </c>
      <c r="U65" s="12">
        <v>-0.5</v>
      </c>
      <c r="V65" s="12">
        <v>165</v>
      </c>
      <c r="W65" s="12">
        <v>0.75</v>
      </c>
      <c r="X65" s="12">
        <v>1</v>
      </c>
      <c r="Y65" s="12">
        <v>782.88040000000001</v>
      </c>
      <c r="Z65" s="15">
        <f t="shared" si="0"/>
        <v>26.013414520000005</v>
      </c>
      <c r="AA65" s="12">
        <f t="shared" si="1"/>
        <v>3.8471955424952018</v>
      </c>
      <c r="AB65" s="12">
        <f t="shared" si="2"/>
        <v>6.0539322246135612</v>
      </c>
      <c r="AC65" s="12">
        <f t="shared" si="3"/>
        <v>2.7179322246135613</v>
      </c>
      <c r="AD65" s="12">
        <f t="shared" si="4"/>
        <v>6.5651277671087627</v>
      </c>
      <c r="AE65" s="12">
        <v>12</v>
      </c>
      <c r="AF65" s="12">
        <v>1.3360000000000001</v>
      </c>
      <c r="AG65" s="12">
        <v>1.333</v>
      </c>
      <c r="AH65" s="12">
        <v>0.33300000000000002</v>
      </c>
      <c r="AI65" s="12">
        <f t="shared" si="5"/>
        <v>8.9245800000000042E-2</v>
      </c>
      <c r="AJ65" s="12">
        <f t="shared" si="6"/>
        <v>28.069245800000001</v>
      </c>
      <c r="AK65" s="12">
        <f t="shared" si="7"/>
        <v>8.2791610450141047</v>
      </c>
      <c r="AL65" s="12">
        <v>12</v>
      </c>
      <c r="AM65" s="12">
        <f t="shared" si="8"/>
        <v>6.5651277671087627</v>
      </c>
      <c r="AN65" s="12">
        <v>40.765000000000001</v>
      </c>
      <c r="AO65" s="16">
        <v>3.8471955424952018</v>
      </c>
      <c r="AP65" s="12"/>
      <c r="AQ65" s="12">
        <f t="shared" si="9"/>
        <v>2289.770807131094</v>
      </c>
      <c r="AR65" s="10">
        <f t="shared" si="10"/>
        <v>190.8441362097609</v>
      </c>
      <c r="AS65" s="12">
        <f t="shared" si="11"/>
        <v>11.998119788256725</v>
      </c>
      <c r="AT65" s="12">
        <f t="shared" si="12"/>
        <v>2272.8733055799444</v>
      </c>
      <c r="AU65" s="12">
        <f t="shared" si="13"/>
        <v>190.67118825518867</v>
      </c>
      <c r="AV65" s="12">
        <f t="shared" si="14"/>
        <v>11.920381502726034</v>
      </c>
      <c r="AW65" s="12"/>
      <c r="AX65" s="12">
        <v>1.4492753623188408</v>
      </c>
      <c r="AY65" s="12">
        <f t="shared" si="15"/>
        <v>5.3639417016176597E-2</v>
      </c>
      <c r="AZ65" s="12">
        <f t="shared" si="16"/>
        <v>-0.69636058298382342</v>
      </c>
      <c r="BA65" s="15">
        <v>0.69636058298382297</v>
      </c>
      <c r="BC65">
        <v>1</v>
      </c>
    </row>
    <row r="66" spans="1:58" x14ac:dyDescent="0.25">
      <c r="A66" s="12">
        <v>59</v>
      </c>
      <c r="B66" s="12"/>
      <c r="C66" s="12">
        <v>65</v>
      </c>
      <c r="D66" s="12">
        <v>2</v>
      </c>
      <c r="E66" s="12">
        <v>2</v>
      </c>
      <c r="F66" s="12">
        <v>0.5</v>
      </c>
      <c r="G66" s="12">
        <v>25.27</v>
      </c>
      <c r="H66" s="12">
        <v>44.7</v>
      </c>
      <c r="I66" s="12"/>
      <c r="J66" s="12">
        <v>46.49</v>
      </c>
      <c r="K66" s="12"/>
      <c r="L66" s="12">
        <v>45.594999999999999</v>
      </c>
      <c r="M66" s="12"/>
      <c r="N66" s="12">
        <v>13</v>
      </c>
      <c r="O66" s="12"/>
      <c r="P66" s="12" t="s">
        <v>29</v>
      </c>
      <c r="Q66" s="12">
        <f>B5</f>
        <v>119.74471676983617</v>
      </c>
      <c r="R66" s="12">
        <v>-0.05</v>
      </c>
      <c r="S66" s="12">
        <v>13</v>
      </c>
      <c r="T66" s="12">
        <v>0</v>
      </c>
      <c r="U66" s="12">
        <v>-2</v>
      </c>
      <c r="V66" s="12">
        <v>0</v>
      </c>
      <c r="W66" s="12">
        <v>-1</v>
      </c>
      <c r="X66" s="12">
        <v>0.67</v>
      </c>
      <c r="Y66" s="12">
        <v>638.5729</v>
      </c>
      <c r="Z66" s="15">
        <f t="shared" si="0"/>
        <v>24.783142270000006</v>
      </c>
      <c r="AA66" s="12">
        <f t="shared" si="1"/>
        <v>4.0567396832102016</v>
      </c>
      <c r="AB66" s="12">
        <f t="shared" si="2"/>
        <v>6.0539322246135612</v>
      </c>
      <c r="AC66" s="12">
        <f t="shared" si="3"/>
        <v>2.7179322246135613</v>
      </c>
      <c r="AD66" s="12">
        <f t="shared" si="4"/>
        <v>6.7746719078237625</v>
      </c>
      <c r="AE66" s="12">
        <v>12</v>
      </c>
      <c r="AF66" s="12">
        <v>1.3360000000000001</v>
      </c>
      <c r="AG66" s="12">
        <v>1.333</v>
      </c>
      <c r="AH66" s="12">
        <v>0.33300000000000002</v>
      </c>
      <c r="AI66" s="12">
        <f t="shared" si="5"/>
        <v>0.14423170000000007</v>
      </c>
      <c r="AJ66" s="12">
        <f t="shared" si="6"/>
        <v>25.414231699999998</v>
      </c>
      <c r="AK66" s="12">
        <f t="shared" si="7"/>
        <v>7.4021274262528785</v>
      </c>
      <c r="AL66" s="12">
        <v>12</v>
      </c>
      <c r="AM66" s="12">
        <f t="shared" si="8"/>
        <v>6.7746719078237625</v>
      </c>
      <c r="AN66" s="12">
        <v>45.594999999999999</v>
      </c>
      <c r="AO66" s="16">
        <v>4.0567396832102016</v>
      </c>
      <c r="AP66" s="12"/>
      <c r="AQ66" s="12">
        <f t="shared" si="9"/>
        <v>1905.5409220594602</v>
      </c>
      <c r="AR66" s="10">
        <f t="shared" si="10"/>
        <v>142.2809136605469</v>
      </c>
      <c r="AS66" s="12">
        <f t="shared" si="11"/>
        <v>13.392807742334929</v>
      </c>
      <c r="AT66" s="12">
        <f t="shared" si="12"/>
        <v>1919.2506212958081</v>
      </c>
      <c r="AU66" s="12">
        <f t="shared" si="13"/>
        <v>142.41301809475939</v>
      </c>
      <c r="AV66" s="12">
        <f t="shared" si="14"/>
        <v>13.476651551747668</v>
      </c>
      <c r="AW66" s="12"/>
      <c r="AX66" s="12">
        <v>1.6666666666666667</v>
      </c>
      <c r="AY66" s="12">
        <f t="shared" si="15"/>
        <v>-5.0306285647643632E-2</v>
      </c>
      <c r="AZ66" s="12">
        <f t="shared" si="16"/>
        <v>0.94969371435235639</v>
      </c>
      <c r="BA66" s="15">
        <v>0.94969371435235639</v>
      </c>
      <c r="BC66">
        <v>1</v>
      </c>
    </row>
    <row r="67" spans="1:58" x14ac:dyDescent="0.25">
      <c r="A67" s="12">
        <v>60</v>
      </c>
      <c r="B67" s="12"/>
      <c r="C67" s="12">
        <v>48</v>
      </c>
      <c r="D67" s="12">
        <v>1</v>
      </c>
      <c r="E67" s="12">
        <v>1</v>
      </c>
      <c r="F67" s="12">
        <v>0.67</v>
      </c>
      <c r="G67" s="12">
        <v>26.05</v>
      </c>
      <c r="H67" s="12">
        <v>41.46</v>
      </c>
      <c r="I67" s="12"/>
      <c r="J67" s="12">
        <v>41.72</v>
      </c>
      <c r="K67" s="12"/>
      <c r="L67" s="12">
        <v>41.59</v>
      </c>
      <c r="M67" s="12"/>
      <c r="N67" s="12">
        <v>15.5</v>
      </c>
      <c r="O67" s="12"/>
      <c r="P67" s="12" t="s">
        <v>29</v>
      </c>
      <c r="Q67" s="12">
        <f>B5</f>
        <v>119.74471676983617</v>
      </c>
      <c r="R67" s="12">
        <v>-0.11</v>
      </c>
      <c r="S67" s="12">
        <v>15.5</v>
      </c>
      <c r="T67" s="12">
        <v>0</v>
      </c>
      <c r="U67" s="12">
        <v>0</v>
      </c>
      <c r="V67" s="12">
        <v>0</v>
      </c>
      <c r="W67" s="12">
        <v>0</v>
      </c>
      <c r="X67" s="12">
        <v>1</v>
      </c>
      <c r="Y67" s="12">
        <v>678.60250000000008</v>
      </c>
      <c r="Z67" s="15">
        <f t="shared" si="0"/>
        <v>25.172920749999999</v>
      </c>
      <c r="AA67" s="12">
        <f t="shared" si="1"/>
        <v>3.6395066688949989</v>
      </c>
      <c r="AB67" s="12">
        <f t="shared" si="2"/>
        <v>6.0539322246135612</v>
      </c>
      <c r="AC67" s="12">
        <f t="shared" si="3"/>
        <v>2.7179322246135613</v>
      </c>
      <c r="AD67" s="12">
        <f t="shared" si="4"/>
        <v>6.3574388935085597</v>
      </c>
      <c r="AE67" s="12">
        <v>12</v>
      </c>
      <c r="AF67" s="12">
        <v>1.3360000000000001</v>
      </c>
      <c r="AG67" s="12">
        <v>1.333</v>
      </c>
      <c r="AH67" s="12">
        <v>0.33300000000000002</v>
      </c>
      <c r="AI67" s="12">
        <f t="shared" si="5"/>
        <v>0.12840549999999995</v>
      </c>
      <c r="AJ67" s="12">
        <f t="shared" si="6"/>
        <v>26.1784055</v>
      </c>
      <c r="AK67" s="12">
        <f t="shared" si="7"/>
        <v>8.114931473911998</v>
      </c>
      <c r="AL67" s="12">
        <v>12</v>
      </c>
      <c r="AM67" s="12">
        <f t="shared" si="8"/>
        <v>6.3574388935085597</v>
      </c>
      <c r="AN67" s="12">
        <v>41.59</v>
      </c>
      <c r="AO67" s="16">
        <v>3.6395066688949989</v>
      </c>
      <c r="AP67" s="12"/>
      <c r="AQ67" s="12">
        <f t="shared" si="9"/>
        <v>2837.8502619756291</v>
      </c>
      <c r="AR67" s="10">
        <f t="shared" si="10"/>
        <v>172.92844529751309</v>
      </c>
      <c r="AS67" s="12">
        <f t="shared" si="11"/>
        <v>16.410546322169708</v>
      </c>
      <c r="AT67" s="12">
        <f t="shared" si="12"/>
        <v>2872.8158139918987</v>
      </c>
      <c r="AU67" s="12">
        <f t="shared" si="13"/>
        <v>173.26919324327193</v>
      </c>
      <c r="AV67" s="12">
        <f t="shared" si="14"/>
        <v>16.580072661609456</v>
      </c>
      <c r="AW67" s="12"/>
      <c r="AX67" s="12">
        <v>1.4285714285714286</v>
      </c>
      <c r="AY67" s="12">
        <f t="shared" si="15"/>
        <v>-0.11866843760782401</v>
      </c>
      <c r="AZ67" s="12">
        <f t="shared" si="16"/>
        <v>-0.11866843760782401</v>
      </c>
      <c r="BA67" s="15">
        <v>0.118668437607824</v>
      </c>
      <c r="BB67">
        <v>1</v>
      </c>
    </row>
    <row r="68" spans="1:58" x14ac:dyDescent="0.25">
      <c r="A68" s="12">
        <v>61</v>
      </c>
      <c r="B68" s="12"/>
      <c r="C68" s="12">
        <v>48</v>
      </c>
      <c r="D68" s="12">
        <v>1</v>
      </c>
      <c r="E68" s="12">
        <v>2</v>
      </c>
      <c r="F68" s="12">
        <v>0.67</v>
      </c>
      <c r="G68" s="12">
        <v>26.05</v>
      </c>
      <c r="H68" s="12">
        <v>41.46</v>
      </c>
      <c r="I68" s="12"/>
      <c r="J68" s="12">
        <v>41.72</v>
      </c>
      <c r="K68" s="12"/>
      <c r="L68" s="12">
        <v>41.59</v>
      </c>
      <c r="M68" s="12"/>
      <c r="N68" s="12">
        <v>15.5</v>
      </c>
      <c r="O68" s="12"/>
      <c r="P68" s="12" t="s">
        <v>29</v>
      </c>
      <c r="Q68" s="12">
        <f>B5</f>
        <v>119.74471676983617</v>
      </c>
      <c r="R68" s="12">
        <v>-0.11</v>
      </c>
      <c r="S68" s="12">
        <v>15.5</v>
      </c>
      <c r="T68" s="12">
        <v>0</v>
      </c>
      <c r="U68" s="12">
        <v>0</v>
      </c>
      <c r="V68" s="12">
        <v>0</v>
      </c>
      <c r="W68" s="12">
        <v>0</v>
      </c>
      <c r="X68" s="12">
        <v>1</v>
      </c>
      <c r="Y68" s="12">
        <v>678.60250000000008</v>
      </c>
      <c r="Z68" s="15">
        <f t="shared" si="0"/>
        <v>25.172920749999999</v>
      </c>
      <c r="AA68" s="12">
        <f t="shared" si="1"/>
        <v>3.6395066688949989</v>
      </c>
      <c r="AB68" s="12">
        <f t="shared" si="2"/>
        <v>6.0539322246135612</v>
      </c>
      <c r="AC68" s="12">
        <f t="shared" si="3"/>
        <v>2.7179322246135613</v>
      </c>
      <c r="AD68" s="12">
        <f t="shared" si="4"/>
        <v>6.3574388935085597</v>
      </c>
      <c r="AE68" s="12">
        <v>12</v>
      </c>
      <c r="AF68" s="12">
        <v>1.3360000000000001</v>
      </c>
      <c r="AG68" s="12">
        <v>1.333</v>
      </c>
      <c r="AH68" s="12">
        <v>0.33300000000000002</v>
      </c>
      <c r="AI68" s="12">
        <f t="shared" si="5"/>
        <v>0.12840549999999995</v>
      </c>
      <c r="AJ68" s="12">
        <f t="shared" si="6"/>
        <v>26.1784055</v>
      </c>
      <c r="AK68" s="12">
        <f t="shared" si="7"/>
        <v>8.114931473911998</v>
      </c>
      <c r="AL68" s="12">
        <v>12</v>
      </c>
      <c r="AM68" s="12">
        <f t="shared" si="8"/>
        <v>6.3574388935085597</v>
      </c>
      <c r="AN68" s="12">
        <v>41.59</v>
      </c>
      <c r="AO68" s="16">
        <v>3.6395066688949989</v>
      </c>
      <c r="AP68" s="12"/>
      <c r="AQ68" s="12">
        <f t="shared" si="9"/>
        <v>2837.8502619756291</v>
      </c>
      <c r="AR68" s="10">
        <f t="shared" si="10"/>
        <v>172.92844529751309</v>
      </c>
      <c r="AS68" s="12">
        <f t="shared" si="11"/>
        <v>16.410546322169708</v>
      </c>
      <c r="AT68" s="12">
        <f t="shared" si="12"/>
        <v>2872.8158139918987</v>
      </c>
      <c r="AU68" s="12">
        <f t="shared" si="13"/>
        <v>173.26919324327193</v>
      </c>
      <c r="AV68" s="12">
        <f t="shared" si="14"/>
        <v>16.580072661609456</v>
      </c>
      <c r="AW68" s="12"/>
      <c r="AX68" s="12">
        <v>1.5151515151515151</v>
      </c>
      <c r="AY68" s="12">
        <f t="shared" si="15"/>
        <v>-0.11188738403023407</v>
      </c>
      <c r="AZ68" s="12">
        <f t="shared" si="16"/>
        <v>-0.11188738403023407</v>
      </c>
      <c r="BA68" s="15">
        <v>0.111887384030234</v>
      </c>
      <c r="BB68">
        <v>1</v>
      </c>
    </row>
    <row r="69" spans="1:58" x14ac:dyDescent="0.25">
      <c r="A69" s="12">
        <v>62</v>
      </c>
      <c r="B69" s="12"/>
      <c r="C69" s="12">
        <v>74</v>
      </c>
      <c r="D69" s="12">
        <v>1</v>
      </c>
      <c r="E69" s="12">
        <v>2</v>
      </c>
      <c r="F69" s="12">
        <v>0.25</v>
      </c>
      <c r="G69" s="12">
        <v>27.54</v>
      </c>
      <c r="H69" s="12">
        <v>42.45</v>
      </c>
      <c r="I69" s="12"/>
      <c r="J69" s="12">
        <v>42.32</v>
      </c>
      <c r="K69" s="12"/>
      <c r="L69" s="12">
        <v>42.385000000000005</v>
      </c>
      <c r="M69" s="12"/>
      <c r="N69" s="12">
        <v>9.5</v>
      </c>
      <c r="O69" s="12"/>
      <c r="P69" s="12" t="s">
        <v>29</v>
      </c>
      <c r="Q69" s="12">
        <f>B5</f>
        <v>119.74471676983617</v>
      </c>
      <c r="R69" s="12">
        <v>0.12</v>
      </c>
      <c r="S69" s="12">
        <v>9.5</v>
      </c>
      <c r="T69" s="12">
        <v>1.25</v>
      </c>
      <c r="U69" s="12">
        <v>-1.25</v>
      </c>
      <c r="V69" s="12">
        <v>105</v>
      </c>
      <c r="W69" s="12">
        <v>0.625</v>
      </c>
      <c r="X69" s="12">
        <v>0.8</v>
      </c>
      <c r="Y69" s="12">
        <v>758.45159999999998</v>
      </c>
      <c r="Z69" s="15">
        <f t="shared" si="0"/>
        <v>25.837337080000005</v>
      </c>
      <c r="AA69" s="12">
        <f t="shared" si="1"/>
        <v>4.0088512705208021</v>
      </c>
      <c r="AB69" s="12">
        <f t="shared" si="2"/>
        <v>6.0539322246135612</v>
      </c>
      <c r="AC69" s="12">
        <f t="shared" si="3"/>
        <v>2.7179322246135613</v>
      </c>
      <c r="AD69" s="12">
        <f t="shared" si="4"/>
        <v>6.726783495134363</v>
      </c>
      <c r="AE69" s="12">
        <v>12</v>
      </c>
      <c r="AF69" s="12">
        <v>1.3360000000000001</v>
      </c>
      <c r="AG69" s="12">
        <v>1.333</v>
      </c>
      <c r="AH69" s="12">
        <v>0.33300000000000002</v>
      </c>
      <c r="AI69" s="12">
        <f t="shared" si="5"/>
        <v>9.8173400000000077E-2</v>
      </c>
      <c r="AJ69" s="12">
        <f t="shared" si="6"/>
        <v>27.638173399999999</v>
      </c>
      <c r="AK69" s="12">
        <f t="shared" si="7"/>
        <v>7.9627226613188622</v>
      </c>
      <c r="AL69" s="12">
        <v>12</v>
      </c>
      <c r="AM69" s="12">
        <f t="shared" si="8"/>
        <v>6.726783495134363</v>
      </c>
      <c r="AN69" s="12">
        <v>42.385000000000005</v>
      </c>
      <c r="AO69" s="16">
        <v>4.0088512705208021</v>
      </c>
      <c r="AP69" s="12"/>
      <c r="AQ69" s="12">
        <f t="shared" si="9"/>
        <v>1916.7401397181925</v>
      </c>
      <c r="AR69" s="10">
        <f t="shared" si="10"/>
        <v>175.61758660229879</v>
      </c>
      <c r="AS69" s="12">
        <f t="shared" si="11"/>
        <v>10.914283568073488</v>
      </c>
      <c r="AT69" s="12">
        <f t="shared" si="12"/>
        <v>1878.697592337968</v>
      </c>
      <c r="AU69" s="12">
        <f t="shared" si="13"/>
        <v>175.2302867810684</v>
      </c>
      <c r="AV69" s="12">
        <f t="shared" si="14"/>
        <v>10.72130638401112</v>
      </c>
      <c r="AW69" s="12"/>
      <c r="AX69" s="12">
        <v>1.5384615384615383</v>
      </c>
      <c r="AY69" s="12">
        <f t="shared" si="15"/>
        <v>0.12543516964053919</v>
      </c>
      <c r="AZ69" s="12">
        <f t="shared" si="16"/>
        <v>-0.49956483035946081</v>
      </c>
      <c r="BA69" s="15">
        <v>0.49956483035946098</v>
      </c>
      <c r="BB69">
        <v>1</v>
      </c>
    </row>
    <row r="70" spans="1:58" x14ac:dyDescent="0.25">
      <c r="A70" s="12">
        <v>63</v>
      </c>
      <c r="B70" s="12"/>
      <c r="C70" s="12">
        <v>57</v>
      </c>
      <c r="D70" s="12">
        <v>1</v>
      </c>
      <c r="E70" s="12">
        <v>2</v>
      </c>
      <c r="F70" s="12">
        <v>0.6</v>
      </c>
      <c r="G70" s="12">
        <v>27.57</v>
      </c>
      <c r="H70" s="12">
        <v>40.47</v>
      </c>
      <c r="I70" s="12"/>
      <c r="J70" s="12">
        <v>42.99</v>
      </c>
      <c r="K70" s="12"/>
      <c r="L70" s="12">
        <v>41.730000000000004</v>
      </c>
      <c r="M70" s="12"/>
      <c r="N70" s="12">
        <v>13.5</v>
      </c>
      <c r="O70" s="12"/>
      <c r="P70" s="12" t="s">
        <v>29</v>
      </c>
      <c r="Q70" s="12">
        <f>B5</f>
        <v>119.74471676983617</v>
      </c>
      <c r="R70" s="12">
        <v>-0.33</v>
      </c>
      <c r="S70" s="12">
        <v>13</v>
      </c>
      <c r="T70" s="12">
        <v>0.5</v>
      </c>
      <c r="U70" s="12">
        <v>-2.5</v>
      </c>
      <c r="V70" s="12">
        <v>10</v>
      </c>
      <c r="W70" s="12">
        <v>-0.75</v>
      </c>
      <c r="X70" s="12">
        <v>0.45</v>
      </c>
      <c r="Y70" s="12">
        <v>760.10490000000004</v>
      </c>
      <c r="Z70" s="15">
        <f t="shared" si="0"/>
        <v>25.849633869999998</v>
      </c>
      <c r="AA70" s="12">
        <f t="shared" si="1"/>
        <v>3.9207416786261993</v>
      </c>
      <c r="AB70" s="12">
        <f t="shared" si="2"/>
        <v>6.0539322246135612</v>
      </c>
      <c r="AC70" s="12">
        <f t="shared" si="3"/>
        <v>2.7179322246135613</v>
      </c>
      <c r="AD70" s="12">
        <f t="shared" si="4"/>
        <v>6.638673903239761</v>
      </c>
      <c r="AE70" s="12">
        <v>12</v>
      </c>
      <c r="AF70" s="12">
        <v>1.3360000000000001</v>
      </c>
      <c r="AG70" s="12">
        <v>1.333</v>
      </c>
      <c r="AH70" s="12">
        <v>0.33300000000000002</v>
      </c>
      <c r="AI70" s="12">
        <f t="shared" si="5"/>
        <v>9.756470000000006E-2</v>
      </c>
      <c r="AJ70" s="12">
        <f t="shared" si="6"/>
        <v>27.6675647</v>
      </c>
      <c r="AK70" s="12">
        <f t="shared" si="7"/>
        <v>8.0877066858375262</v>
      </c>
      <c r="AL70" s="12">
        <v>12</v>
      </c>
      <c r="AM70" s="12">
        <f t="shared" si="8"/>
        <v>6.638673903239761</v>
      </c>
      <c r="AN70" s="12">
        <v>41.730000000000004</v>
      </c>
      <c r="AO70" s="16">
        <v>3.9207416786261993</v>
      </c>
      <c r="AP70" s="12"/>
      <c r="AQ70" s="12">
        <f t="shared" si="9"/>
        <v>2126.7477884710565</v>
      </c>
      <c r="AR70" s="10">
        <f t="shared" si="10"/>
        <v>180.73275405945907</v>
      </c>
      <c r="AS70" s="12">
        <f t="shared" si="11"/>
        <v>11.767362255606308</v>
      </c>
      <c r="AT70" s="12">
        <f t="shared" si="12"/>
        <v>2233.8241699258606</v>
      </c>
      <c r="AU70" s="12">
        <f t="shared" si="13"/>
        <v>181.82105077558415</v>
      </c>
      <c r="AV70" s="12">
        <f t="shared" si="14"/>
        <v>12.285839073072994</v>
      </c>
      <c r="AW70" s="12"/>
      <c r="AX70" s="12">
        <v>1.4705882352941175</v>
      </c>
      <c r="AY70" s="12">
        <f t="shared" si="15"/>
        <v>-0.35256423587734653</v>
      </c>
      <c r="AZ70" s="12">
        <f t="shared" si="16"/>
        <v>0.39743576412265347</v>
      </c>
      <c r="BA70" s="15">
        <v>0.39743576412265347</v>
      </c>
      <c r="BB70">
        <v>1</v>
      </c>
    </row>
    <row r="71" spans="1:5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>
        <f>SUM(AZ8:AZ70)</f>
        <v>6.7750929688654429</v>
      </c>
      <c r="BA71" s="12"/>
      <c r="BB71">
        <f>SUM(BB8:BB70)</f>
        <v>44</v>
      </c>
      <c r="BC71">
        <f>SUM(BC8:BC70)</f>
        <v>14</v>
      </c>
      <c r="BE71">
        <f>SUM(BE8:BE70)</f>
        <v>5</v>
      </c>
      <c r="BF71">
        <f>SUM(BB71:BE71)</f>
        <v>63</v>
      </c>
    </row>
    <row r="72" spans="1:5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>
        <f>BB71/63*100</f>
        <v>69.841269841269835</v>
      </c>
      <c r="BC72" s="12">
        <f>BC71/63*100</f>
        <v>22.222222222222221</v>
      </c>
      <c r="BD72" s="12">
        <f t="shared" ref="BD72:BE72" si="17">BD71/63*100</f>
        <v>0</v>
      </c>
      <c r="BE72" s="12">
        <f t="shared" si="17"/>
        <v>7.9365079365079358</v>
      </c>
      <c r="BF72">
        <f>SUM(BB72:BE72)</f>
        <v>99.999999999999986</v>
      </c>
    </row>
    <row r="73" spans="1:5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 t="s">
        <v>47</v>
      </c>
      <c r="AY73" s="12">
        <f>AZ71/63</f>
        <v>0.10754115823595942</v>
      </c>
      <c r="AZ73" s="12"/>
      <c r="BA73" s="12"/>
    </row>
    <row r="74" spans="1:5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 t="s">
        <v>39</v>
      </c>
      <c r="AX74" s="12"/>
      <c r="AY74" s="12">
        <f>AVERAGE(BA8:BA70)</f>
        <v>0.43386323253246167</v>
      </c>
      <c r="AZ74" s="12"/>
      <c r="BA74" s="12"/>
    </row>
    <row r="75" spans="1:58" x14ac:dyDescent="0.25">
      <c r="A75" s="12"/>
      <c r="B75" s="7"/>
      <c r="C75" s="7"/>
      <c r="D75" s="7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 t="s">
        <v>40</v>
      </c>
      <c r="AX75" s="12"/>
      <c r="AY75" s="12">
        <f>MEDIAN(BA8:BA70)</f>
        <v>0.38159467158330301</v>
      </c>
      <c r="AZ75" s="12"/>
      <c r="BA75" s="12"/>
    </row>
    <row r="76" spans="1:58" x14ac:dyDescent="0.25">
      <c r="A76" s="6"/>
      <c r="B76" s="5"/>
      <c r="C76" s="5"/>
      <c r="D76" s="5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 t="s">
        <v>43</v>
      </c>
      <c r="AY76" s="12">
        <f>STDEV(BA8:BA95)</f>
        <v>0.32356105194592683</v>
      </c>
      <c r="AZ76" s="12"/>
      <c r="BA76" s="12"/>
    </row>
    <row r="77" spans="1:58" x14ac:dyDescent="0.25">
      <c r="A77" s="6"/>
      <c r="B77" s="5"/>
      <c r="C77" s="5"/>
      <c r="D77" s="5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 t="s">
        <v>41</v>
      </c>
      <c r="AY77" s="12">
        <f>MIN(BA8:BA70)</f>
        <v>3.2181413155990546E-3</v>
      </c>
      <c r="AZ77" s="12"/>
      <c r="BA77" s="12"/>
    </row>
    <row r="78" spans="1:58" x14ac:dyDescent="0.25">
      <c r="A78" s="6"/>
      <c r="B78" s="5"/>
      <c r="C78" s="5"/>
      <c r="D78" s="5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 t="s">
        <v>49</v>
      </c>
      <c r="AY78" s="12">
        <f>MAX(BA8:BA70)</f>
        <v>1.3855855347245107</v>
      </c>
      <c r="AZ78" s="12"/>
      <c r="BA78" s="12"/>
    </row>
    <row r="79" spans="1:58" x14ac:dyDescent="0.25">
      <c r="A79" s="6"/>
      <c r="B79" s="5"/>
      <c r="C79" s="5"/>
      <c r="D79" s="5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</row>
    <row r="80" spans="1:58" x14ac:dyDescent="0.25">
      <c r="A80" s="6"/>
      <c r="B80" s="5"/>
      <c r="C80" s="5"/>
      <c r="D80" s="5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</row>
    <row r="81" spans="1:53" x14ac:dyDescent="0.25">
      <c r="A81" s="6"/>
      <c r="B81" s="5"/>
      <c r="C81" s="5"/>
      <c r="D81" s="5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4"/>
  <sheetViews>
    <sheetView topLeftCell="A44" workbookViewId="0">
      <selection activeCell="A64" sqref="A64"/>
    </sheetView>
  </sheetViews>
  <sheetFormatPr baseColWidth="10" defaultRowHeight="15" x14ac:dyDescent="0.25"/>
  <cols>
    <col min="15" max="15" width="22" customWidth="1"/>
  </cols>
  <sheetData>
    <row r="1" spans="1:58" x14ac:dyDescent="0.25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124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21</v>
      </c>
      <c r="V1" s="13" t="s">
        <v>22</v>
      </c>
      <c r="W1" s="13" t="s">
        <v>23</v>
      </c>
      <c r="X1" s="13" t="s">
        <v>24</v>
      </c>
      <c r="Y1" s="8" t="s">
        <v>53</v>
      </c>
      <c r="Z1" s="9" t="s">
        <v>54</v>
      </c>
      <c r="AA1" s="8" t="s">
        <v>59</v>
      </c>
      <c r="AB1" s="11" t="s">
        <v>60</v>
      </c>
      <c r="AC1" s="11" t="s">
        <v>61</v>
      </c>
      <c r="AD1" s="11" t="s">
        <v>62</v>
      </c>
      <c r="AE1" s="11" t="s">
        <v>63</v>
      </c>
      <c r="AF1" s="11" t="s">
        <v>64</v>
      </c>
      <c r="AG1" s="11" t="s">
        <v>65</v>
      </c>
      <c r="AH1" s="11" t="s">
        <v>66</v>
      </c>
      <c r="AI1" s="11" t="s">
        <v>67</v>
      </c>
      <c r="AJ1" s="11" t="s">
        <v>68</v>
      </c>
      <c r="AK1" s="11" t="s">
        <v>69</v>
      </c>
      <c r="AL1" s="11" t="s">
        <v>63</v>
      </c>
      <c r="AM1" s="11" t="s">
        <v>62</v>
      </c>
      <c r="AN1" s="13" t="s">
        <v>12</v>
      </c>
      <c r="AO1" s="18" t="s">
        <v>59</v>
      </c>
      <c r="AP1" s="12"/>
      <c r="AQ1" s="11" t="s">
        <v>70</v>
      </c>
      <c r="AR1" s="12"/>
      <c r="AS1" s="12" t="s">
        <v>71</v>
      </c>
      <c r="AT1" s="12" t="s">
        <v>72</v>
      </c>
      <c r="AU1" s="12"/>
      <c r="AV1" s="12" t="s">
        <v>73</v>
      </c>
      <c r="AW1" s="12"/>
      <c r="AX1" s="12" t="s">
        <v>27</v>
      </c>
      <c r="AY1" s="12" t="s">
        <v>74</v>
      </c>
      <c r="AZ1" s="12" t="s">
        <v>79</v>
      </c>
      <c r="BA1" s="12" t="s">
        <v>79</v>
      </c>
      <c r="BB1" s="12">
        <f>+-0.5</f>
        <v>-0.5</v>
      </c>
      <c r="BC1" s="12">
        <f>+-1</f>
        <v>-1</v>
      </c>
      <c r="BD1" s="12">
        <v>2</v>
      </c>
      <c r="BE1" s="19" t="s">
        <v>122</v>
      </c>
      <c r="BF1" s="12"/>
    </row>
    <row r="2" spans="1:58" x14ac:dyDescent="0.25">
      <c r="A2" s="12">
        <v>1</v>
      </c>
      <c r="B2" s="12"/>
      <c r="C2" s="12">
        <v>64</v>
      </c>
      <c r="D2" s="12">
        <v>2</v>
      </c>
      <c r="E2" s="12">
        <v>2</v>
      </c>
      <c r="F2" s="12">
        <v>0.13</v>
      </c>
      <c r="G2" s="12">
        <v>27.539860999999998</v>
      </c>
      <c r="H2" s="12">
        <v>43.44</v>
      </c>
      <c r="I2" s="12">
        <v>7.77</v>
      </c>
      <c r="J2" s="12">
        <v>43.72</v>
      </c>
      <c r="K2" s="12">
        <v>7.72</v>
      </c>
      <c r="L2" s="12">
        <v>43.58</v>
      </c>
      <c r="M2" s="12">
        <v>7.74</v>
      </c>
      <c r="N2" s="12">
        <v>13.5</v>
      </c>
      <c r="O2" s="12" t="s">
        <v>28</v>
      </c>
      <c r="P2" s="12" t="s">
        <v>29</v>
      </c>
      <c r="Q2" s="12">
        <f>P66</f>
        <v>118.63015976523958</v>
      </c>
      <c r="R2" s="12">
        <v>-3.6</v>
      </c>
      <c r="S2" s="12">
        <v>8.06</v>
      </c>
      <c r="T2" s="12">
        <v>-3.5</v>
      </c>
      <c r="U2" s="12">
        <v>0</v>
      </c>
      <c r="V2" s="12">
        <v>0</v>
      </c>
      <c r="W2" s="12">
        <v>-3.5</v>
      </c>
      <c r="X2" s="12">
        <v>0.9</v>
      </c>
      <c r="Y2" s="12">
        <v>773.39609999999993</v>
      </c>
      <c r="Z2" s="15">
        <f>(-3.446)+(1.716*G2)-(0.0237*Y2)</f>
        <v>25.482913906</v>
      </c>
      <c r="AA2" s="12">
        <f>(-11.98)+(0.38626*Z2)+0.14177*L2</f>
        <v>4.0413669253315589</v>
      </c>
      <c r="AB2" s="12">
        <f>0.62467*Q2 -68.747</f>
        <v>5.3577019005522004</v>
      </c>
      <c r="AC2" s="12">
        <f>AB2-3.336</f>
        <v>2.0217019005522006</v>
      </c>
      <c r="AD2" s="12">
        <f>AA2+AC2</f>
        <v>6.0630688258837591</v>
      </c>
      <c r="AE2" s="12">
        <v>12</v>
      </c>
      <c r="AF2" s="12">
        <v>1.3360000000000001</v>
      </c>
      <c r="AG2" s="12">
        <v>1.333</v>
      </c>
      <c r="AH2" s="12">
        <v>0.33300000000000002</v>
      </c>
      <c r="AI2" s="12">
        <f>0.65696-0.02029*G2</f>
        <v>9.8176220310000062E-2</v>
      </c>
      <c r="AJ2" s="12">
        <f>G2+AI2</f>
        <v>27.638037220309997</v>
      </c>
      <c r="AK2" s="12">
        <f>337.5/L2</f>
        <v>7.7443781551170261</v>
      </c>
      <c r="AL2" s="12">
        <v>12</v>
      </c>
      <c r="AM2" s="12">
        <f>AO2+AC2</f>
        <v>6.2421229413640003</v>
      </c>
      <c r="AN2" s="12">
        <v>43.58</v>
      </c>
      <c r="AO2" s="17">
        <v>4.2204210408118001</v>
      </c>
      <c r="AP2" s="12"/>
      <c r="AQ2" s="12">
        <f>1000*AF2*(AF2*AK2-AH2*AJ2)</f>
        <v>1527.0784886864869</v>
      </c>
      <c r="AR2" s="10">
        <f>(AJ2-AD2)*(AF2*AK2-AH2*AD2)</f>
        <v>179.66527522086898</v>
      </c>
      <c r="AS2" s="12">
        <f>AQ2/AR2</f>
        <v>8.4995750392455882</v>
      </c>
      <c r="AT2" s="12">
        <f>1000*AF2*(AF2*AK2-AH2*AJ2-0.001*R2*(AL2*(AF2*AK2-AH2*AJ2)+AJ2*AK2))</f>
        <v>2622.4922339066002</v>
      </c>
      <c r="AU2" s="12">
        <f>(AJ2-AM2)*(AF2*AK2-AH2*AM2-0.001*R2*(AL2*(AF2*AK2-AH2*AM2)+AM2*AK2))</f>
        <v>188.26399391843887</v>
      </c>
      <c r="AV2" s="12">
        <f>AT2/AU2</f>
        <v>13.929866138092958</v>
      </c>
      <c r="AW2" s="12"/>
      <c r="AX2" s="12">
        <v>1.4285714285714286</v>
      </c>
      <c r="AY2" s="12">
        <f>(AS2-AV2)/AX2</f>
        <v>-3.8012037691931586</v>
      </c>
      <c r="AZ2" s="12">
        <f>AY2-W2</f>
        <v>-0.30120376919315861</v>
      </c>
      <c r="BA2" s="15">
        <v>0.301203769193159</v>
      </c>
      <c r="BB2" s="12">
        <v>1</v>
      </c>
      <c r="BC2" s="12"/>
      <c r="BD2" s="12"/>
      <c r="BE2" s="12"/>
      <c r="BF2" s="12"/>
    </row>
    <row r="3" spans="1:58" x14ac:dyDescent="0.25">
      <c r="A3" s="12">
        <v>2</v>
      </c>
      <c r="B3" s="12"/>
      <c r="C3" s="12">
        <v>72</v>
      </c>
      <c r="D3" s="12">
        <v>2</v>
      </c>
      <c r="E3" s="12">
        <v>1</v>
      </c>
      <c r="F3" s="12">
        <v>0.7</v>
      </c>
      <c r="G3" s="12">
        <v>26.758514000000002</v>
      </c>
      <c r="H3" s="12">
        <v>41.62</v>
      </c>
      <c r="I3" s="12">
        <v>8.11</v>
      </c>
      <c r="J3" s="12">
        <v>44.23</v>
      </c>
      <c r="K3" s="12">
        <v>7.63</v>
      </c>
      <c r="L3" s="12">
        <v>42.92</v>
      </c>
      <c r="M3" s="12">
        <v>7.87</v>
      </c>
      <c r="N3" s="12">
        <v>15</v>
      </c>
      <c r="O3" s="12" t="s">
        <v>28</v>
      </c>
      <c r="P3" s="12" t="s">
        <v>29</v>
      </c>
      <c r="Q3" s="12">
        <f>P66</f>
        <v>118.63015976523958</v>
      </c>
      <c r="R3" s="12">
        <v>-2.5</v>
      </c>
      <c r="S3" s="12">
        <v>11.99</v>
      </c>
      <c r="T3" s="12">
        <v>-1.25</v>
      </c>
      <c r="U3" s="12">
        <v>-2</v>
      </c>
      <c r="V3" s="12">
        <v>180</v>
      </c>
      <c r="W3" s="12">
        <v>-2.25</v>
      </c>
      <c r="X3" s="12">
        <v>1</v>
      </c>
      <c r="Y3" s="12">
        <v>725.76360000000011</v>
      </c>
      <c r="Z3" s="15">
        <f t="shared" ref="Z3:Z60" si="0">(-3.446)+(1.716*G3)-(0.0237*Y3)</f>
        <v>25.271012704000004</v>
      </c>
      <c r="AA3" s="12">
        <f t="shared" ref="AA3:AA64" si="1">(-11.98)+(0.38626*Z3)+0.14177*L3</f>
        <v>3.8659497670470406</v>
      </c>
      <c r="AB3" s="12">
        <f t="shared" ref="AB3:AB64" si="2">0.62467*Q3 -68.747</f>
        <v>5.3577019005522004</v>
      </c>
      <c r="AC3" s="12">
        <f t="shared" ref="AC3:AC64" si="3">AB3-3.336</f>
        <v>2.0217019005522006</v>
      </c>
      <c r="AD3" s="12">
        <f t="shared" ref="AD3:AD64" si="4">AA3+AC3</f>
        <v>5.8876516675992416</v>
      </c>
      <c r="AE3" s="12">
        <v>12</v>
      </c>
      <c r="AF3" s="12">
        <v>1.3360000000000001</v>
      </c>
      <c r="AG3" s="12">
        <v>1.333</v>
      </c>
      <c r="AH3" s="12">
        <v>0.33300000000000002</v>
      </c>
      <c r="AI3" s="12">
        <f t="shared" ref="AI3:AI60" si="5">0.65696-0.02029*G3</f>
        <v>0.11402975094000001</v>
      </c>
      <c r="AJ3" s="12">
        <f t="shared" ref="AJ3:AJ60" si="6">G3+AI3</f>
        <v>26.87254375094</v>
      </c>
      <c r="AK3" s="12">
        <f t="shared" ref="AK3:AK64" si="7">337.5/L3</f>
        <v>7.8634669151910526</v>
      </c>
      <c r="AL3" s="12">
        <v>12</v>
      </c>
      <c r="AM3" s="12">
        <f t="shared" ref="AM3:AM64" si="8">AO3+AC3</f>
        <v>6.0079446101290017</v>
      </c>
      <c r="AN3" s="12">
        <v>42.92</v>
      </c>
      <c r="AO3" s="16">
        <v>3.9862427095768007</v>
      </c>
      <c r="AP3" s="12"/>
      <c r="AQ3" s="12">
        <f t="shared" ref="AQ3:AQ64" si="9">1000*AF3*(AF3*AK3-AH3*AJ3)</f>
        <v>2080.1983987886547</v>
      </c>
      <c r="AR3" s="10">
        <f t="shared" ref="AR3:AR64" si="10">(AJ3-AD3)*(AF3*AK3-AH3*AD3)</f>
        <v>179.31598245591536</v>
      </c>
      <c r="AS3" s="12">
        <f t="shared" ref="AS3:AS64" si="11">AQ3/AR3</f>
        <v>11.600741720276213</v>
      </c>
      <c r="AT3" s="12">
        <f t="shared" ref="AT3:AT64" si="12">1000*AF3*(AF3*AK3-AH3*AJ3-0.001*R3*(AL3*(AF3*AK3-AH3*AJ3)+AJ3*AK3))</f>
        <v>2848.3842888522004</v>
      </c>
      <c r="AU3" s="12">
        <f t="shared" ref="AU3:AU64" si="13">(AJ3-AM3)*(AF3*AK3-AH3*AM3-0.001*R3*(AL3*(AF3*AK3-AH3*AM3)+AM3*AK3))</f>
        <v>185.24014282585912</v>
      </c>
      <c r="AV3" s="12">
        <f t="shared" ref="AV3:AV64" si="14">AT3/AU3</f>
        <v>15.376711793673763</v>
      </c>
      <c r="AW3" s="12"/>
      <c r="AX3" s="12">
        <v>1.4492753623188408</v>
      </c>
      <c r="AY3" s="12">
        <f t="shared" ref="AY3:AY64" si="15">(AS3-AV3)/AX3</f>
        <v>-2.6054193506443095</v>
      </c>
      <c r="AZ3" s="12">
        <f t="shared" ref="AZ3:AZ64" si="16">AY3-W3</f>
        <v>-0.35541935064430952</v>
      </c>
      <c r="BA3" s="15">
        <v>0.35541935064431002</v>
      </c>
      <c r="BB3" s="12">
        <v>1</v>
      </c>
      <c r="BC3" s="12"/>
      <c r="BD3" s="12"/>
      <c r="BE3" s="12"/>
      <c r="BF3" s="12"/>
    </row>
    <row r="4" spans="1:58" x14ac:dyDescent="0.25">
      <c r="A4" s="12">
        <v>3</v>
      </c>
      <c r="B4" s="12"/>
      <c r="C4" s="12">
        <v>68</v>
      </c>
      <c r="D4" s="12">
        <v>1</v>
      </c>
      <c r="E4" s="12">
        <v>2</v>
      </c>
      <c r="F4" s="12">
        <v>0.45</v>
      </c>
      <c r="G4" s="12">
        <v>29.578547999999998</v>
      </c>
      <c r="H4" s="12">
        <v>42.56</v>
      </c>
      <c r="I4" s="12">
        <v>7.93</v>
      </c>
      <c r="J4" s="12">
        <v>44.88</v>
      </c>
      <c r="K4" s="12">
        <v>7.52</v>
      </c>
      <c r="L4" s="12">
        <v>43.72</v>
      </c>
      <c r="M4" s="12">
        <v>7.72</v>
      </c>
      <c r="N4" s="12">
        <v>7</v>
      </c>
      <c r="O4" s="12" t="s">
        <v>28</v>
      </c>
      <c r="P4" s="12" t="s">
        <v>29</v>
      </c>
      <c r="Q4" s="12">
        <f>P66</f>
        <v>118.63015976523958</v>
      </c>
      <c r="R4" s="12">
        <v>-3.08</v>
      </c>
      <c r="S4" s="12">
        <v>2.1</v>
      </c>
      <c r="T4" s="12">
        <v>-2</v>
      </c>
      <c r="U4" s="12">
        <v>-1.75</v>
      </c>
      <c r="V4" s="12">
        <v>80</v>
      </c>
      <c r="W4" s="12">
        <v>-2.875</v>
      </c>
      <c r="X4" s="12">
        <v>0.6</v>
      </c>
      <c r="Y4" s="12">
        <v>904.80639999999994</v>
      </c>
      <c r="Z4" s="15">
        <f t="shared" si="0"/>
        <v>25.866876688000001</v>
      </c>
      <c r="AA4" s="12">
        <f t="shared" si="1"/>
        <v>4.2095241895068813</v>
      </c>
      <c r="AB4" s="12">
        <f t="shared" si="2"/>
        <v>5.3577019005522004</v>
      </c>
      <c r="AC4" s="12">
        <f t="shared" si="3"/>
        <v>2.0217019005522006</v>
      </c>
      <c r="AD4" s="12">
        <f t="shared" si="4"/>
        <v>6.2312260900590815</v>
      </c>
      <c r="AE4" s="12">
        <v>12</v>
      </c>
      <c r="AF4" s="12">
        <v>1.3360000000000001</v>
      </c>
      <c r="AG4" s="12">
        <v>1.333</v>
      </c>
      <c r="AH4" s="12">
        <v>0.33300000000000002</v>
      </c>
      <c r="AI4" s="12">
        <f t="shared" si="5"/>
        <v>5.6811261080000008E-2</v>
      </c>
      <c r="AJ4" s="12">
        <f t="shared" si="6"/>
        <v>29.635359261079998</v>
      </c>
      <c r="AK4" s="12">
        <f t="shared" si="7"/>
        <v>7.7195791399817022</v>
      </c>
      <c r="AL4" s="12">
        <v>12</v>
      </c>
      <c r="AM4" s="12">
        <f t="shared" si="8"/>
        <v>6.5635995878353999</v>
      </c>
      <c r="AN4" s="12">
        <v>43.72</v>
      </c>
      <c r="AO4" s="16">
        <v>4.5418976872831998</v>
      </c>
      <c r="AP4" s="12"/>
      <c r="AQ4" s="12">
        <f t="shared" si="9"/>
        <v>594.23021769342427</v>
      </c>
      <c r="AR4" s="10">
        <f t="shared" si="10"/>
        <v>192.81166151531545</v>
      </c>
      <c r="AS4" s="12">
        <f t="shared" si="11"/>
        <v>3.0819205281638178</v>
      </c>
      <c r="AT4" s="12">
        <f t="shared" si="12"/>
        <v>1557.5643561031563</v>
      </c>
      <c r="AU4" s="12">
        <f t="shared" si="13"/>
        <v>198.05112796553797</v>
      </c>
      <c r="AV4" s="12">
        <f t="shared" si="14"/>
        <v>7.8644558710828525</v>
      </c>
      <c r="AW4" s="12"/>
      <c r="AX4" s="12">
        <v>1.5151515151515151</v>
      </c>
      <c r="AY4" s="12">
        <f t="shared" si="15"/>
        <v>-3.1564733263265627</v>
      </c>
      <c r="AZ4" s="12">
        <f t="shared" si="16"/>
        <v>-0.28147332632656274</v>
      </c>
      <c r="BA4" s="15">
        <v>0.28147332632656302</v>
      </c>
      <c r="BB4" s="12">
        <v>1</v>
      </c>
      <c r="BC4" s="12"/>
      <c r="BD4" s="12"/>
      <c r="BE4" s="12"/>
      <c r="BF4" s="12"/>
    </row>
    <row r="5" spans="1:58" x14ac:dyDescent="0.25">
      <c r="A5" s="12">
        <v>4</v>
      </c>
      <c r="B5" s="12"/>
      <c r="C5" s="12">
        <v>57</v>
      </c>
      <c r="D5" s="12">
        <v>1</v>
      </c>
      <c r="E5" s="12">
        <v>2</v>
      </c>
      <c r="F5" s="12">
        <v>0.7</v>
      </c>
      <c r="G5" s="12">
        <v>26.219654000000002</v>
      </c>
      <c r="H5" s="12">
        <v>42.24</v>
      </c>
      <c r="I5" s="12">
        <v>7.99</v>
      </c>
      <c r="J5" s="12">
        <v>42.72</v>
      </c>
      <c r="K5" s="12">
        <v>7.9</v>
      </c>
      <c r="L5" s="12">
        <v>42.48</v>
      </c>
      <c r="M5" s="12">
        <v>7.95</v>
      </c>
      <c r="N5" s="12">
        <v>17</v>
      </c>
      <c r="O5" s="12" t="s">
        <v>28</v>
      </c>
      <c r="P5" s="12" t="s">
        <v>29</v>
      </c>
      <c r="Q5" s="12">
        <f>P66</f>
        <v>118.63015976523958</v>
      </c>
      <c r="R5" s="12">
        <v>-2.4500000000000002</v>
      </c>
      <c r="S5" s="12">
        <v>13.48</v>
      </c>
      <c r="T5" s="12">
        <v>-2</v>
      </c>
      <c r="U5" s="12">
        <v>0</v>
      </c>
      <c r="V5" s="12">
        <v>0</v>
      </c>
      <c r="W5" s="12">
        <v>-2</v>
      </c>
      <c r="X5" s="12">
        <v>1</v>
      </c>
      <c r="Y5" s="12">
        <v>693.79560000000004</v>
      </c>
      <c r="Z5" s="15">
        <f t="shared" si="0"/>
        <v>25.103970544000006</v>
      </c>
      <c r="AA5" s="12">
        <f t="shared" si="1"/>
        <v>3.7390492623254419</v>
      </c>
      <c r="AB5" s="12">
        <f t="shared" si="2"/>
        <v>5.3577019005522004</v>
      </c>
      <c r="AC5" s="12">
        <f t="shared" si="3"/>
        <v>2.0217019005522006</v>
      </c>
      <c r="AD5" s="12">
        <f t="shared" si="4"/>
        <v>5.7607511628776429</v>
      </c>
      <c r="AE5" s="12">
        <v>12</v>
      </c>
      <c r="AF5" s="12">
        <v>1.3360000000000001</v>
      </c>
      <c r="AG5" s="12">
        <v>1.333</v>
      </c>
      <c r="AH5" s="12">
        <v>0.33300000000000002</v>
      </c>
      <c r="AI5" s="12">
        <f t="shared" si="5"/>
        <v>0.12496322033999996</v>
      </c>
      <c r="AJ5" s="12">
        <f t="shared" si="6"/>
        <v>26.344617220340002</v>
      </c>
      <c r="AK5" s="12">
        <f t="shared" si="7"/>
        <v>7.9449152542372889</v>
      </c>
      <c r="AL5" s="12">
        <v>12</v>
      </c>
      <c r="AM5" s="12">
        <f t="shared" si="8"/>
        <v>5.840519158544998</v>
      </c>
      <c r="AN5" s="12">
        <v>42.48</v>
      </c>
      <c r="AO5" s="16">
        <v>3.818817257992797</v>
      </c>
      <c r="AP5" s="12"/>
      <c r="AQ5" s="12">
        <f t="shared" si="9"/>
        <v>2460.4433917044976</v>
      </c>
      <c r="AR5" s="10">
        <f t="shared" si="10"/>
        <v>178.99887683305715</v>
      </c>
      <c r="AS5" s="12">
        <f t="shared" si="11"/>
        <v>13.745580057461611</v>
      </c>
      <c r="AT5" s="12">
        <f t="shared" si="12"/>
        <v>3217.8800123169303</v>
      </c>
      <c r="AU5" s="12">
        <f t="shared" si="13"/>
        <v>185.31775163409998</v>
      </c>
      <c r="AV5" s="12">
        <f t="shared" si="14"/>
        <v>17.364121806692662</v>
      </c>
      <c r="AW5" s="12"/>
      <c r="AX5" s="12">
        <v>1.3888888888888888</v>
      </c>
      <c r="AY5" s="12">
        <f t="shared" si="15"/>
        <v>-2.6053500594463568</v>
      </c>
      <c r="AZ5" s="12">
        <f t="shared" si="16"/>
        <v>-0.60535005944635678</v>
      </c>
      <c r="BA5" s="15">
        <v>0.605350059446357</v>
      </c>
      <c r="BB5" s="12"/>
      <c r="BC5" s="12">
        <v>1</v>
      </c>
      <c r="BD5" s="12"/>
      <c r="BE5" s="12"/>
      <c r="BF5" s="12"/>
    </row>
    <row r="6" spans="1:58" x14ac:dyDescent="0.25">
      <c r="A6" s="12">
        <v>5</v>
      </c>
      <c r="B6" s="12"/>
      <c r="C6" s="12">
        <v>76</v>
      </c>
      <c r="D6" s="12">
        <v>1</v>
      </c>
      <c r="E6" s="12">
        <v>1</v>
      </c>
      <c r="F6" s="12">
        <v>0.33</v>
      </c>
      <c r="G6" s="12">
        <v>27.459032000000001</v>
      </c>
      <c r="H6" s="12">
        <v>45.18</v>
      </c>
      <c r="I6" s="12">
        <v>7.47</v>
      </c>
      <c r="J6" s="12">
        <v>45.49</v>
      </c>
      <c r="K6" s="12">
        <v>7.42</v>
      </c>
      <c r="L6" s="12">
        <v>45.34</v>
      </c>
      <c r="M6" s="12">
        <v>7.45</v>
      </c>
      <c r="N6" s="12">
        <v>10.5</v>
      </c>
      <c r="O6" s="12" t="s">
        <v>28</v>
      </c>
      <c r="P6" s="12" t="s">
        <v>29</v>
      </c>
      <c r="Q6" s="12">
        <f>P66</f>
        <v>118.63015976523958</v>
      </c>
      <c r="R6" s="12">
        <v>-2.8</v>
      </c>
      <c r="S6" s="12">
        <v>5.89</v>
      </c>
      <c r="T6" s="12">
        <v>-3</v>
      </c>
      <c r="U6" s="12">
        <v>-0.5</v>
      </c>
      <c r="V6" s="12">
        <v>90</v>
      </c>
      <c r="W6" s="12">
        <v>-3.25</v>
      </c>
      <c r="X6" s="12">
        <v>0.66</v>
      </c>
      <c r="Y6" s="12">
        <v>768.39839999999992</v>
      </c>
      <c r="Z6" s="15">
        <f t="shared" si="0"/>
        <v>25.462656832</v>
      </c>
      <c r="AA6" s="12">
        <f t="shared" si="1"/>
        <v>4.2830576279283203</v>
      </c>
      <c r="AB6" s="12">
        <f t="shared" si="2"/>
        <v>5.3577019005522004</v>
      </c>
      <c r="AC6" s="12">
        <f t="shared" si="3"/>
        <v>2.0217019005522006</v>
      </c>
      <c r="AD6" s="12">
        <f t="shared" si="4"/>
        <v>6.3047595284805205</v>
      </c>
      <c r="AE6" s="12">
        <v>12</v>
      </c>
      <c r="AF6" s="12">
        <v>1.3360000000000001</v>
      </c>
      <c r="AG6" s="12">
        <v>1.333</v>
      </c>
      <c r="AH6" s="12">
        <v>0.33300000000000002</v>
      </c>
      <c r="AI6" s="12">
        <f t="shared" si="5"/>
        <v>9.9816240719999949E-2</v>
      </c>
      <c r="AJ6" s="12">
        <f t="shared" si="6"/>
        <v>27.55884824072</v>
      </c>
      <c r="AK6" s="12">
        <f t="shared" si="7"/>
        <v>7.4437582708425225</v>
      </c>
      <c r="AL6" s="12">
        <v>12</v>
      </c>
      <c r="AM6" s="12">
        <f t="shared" si="8"/>
        <v>6.4777349019314006</v>
      </c>
      <c r="AN6" s="12">
        <v>45.34</v>
      </c>
      <c r="AO6" s="16">
        <v>4.4560330013792004</v>
      </c>
      <c r="AP6" s="12"/>
      <c r="AQ6" s="12">
        <f t="shared" si="9"/>
        <v>1025.7334864762952</v>
      </c>
      <c r="AR6" s="10">
        <f t="shared" si="10"/>
        <v>166.74632018120215</v>
      </c>
      <c r="AS6" s="12">
        <f t="shared" si="11"/>
        <v>6.1514610059258716</v>
      </c>
      <c r="AT6" s="12">
        <f t="shared" si="12"/>
        <v>1827.5910976755779</v>
      </c>
      <c r="AU6" s="12">
        <f t="shared" si="13"/>
        <v>172.53746390929652</v>
      </c>
      <c r="AV6" s="12">
        <f t="shared" si="14"/>
        <v>10.592430514895874</v>
      </c>
      <c r="AW6" s="12"/>
      <c r="AX6" s="12">
        <v>1.5625</v>
      </c>
      <c r="AY6" s="12">
        <f t="shared" si="15"/>
        <v>-2.8422204857408015</v>
      </c>
      <c r="AZ6" s="12">
        <f t="shared" si="16"/>
        <v>0.40777951425919845</v>
      </c>
      <c r="BA6" s="15">
        <v>0.40777951425919845</v>
      </c>
      <c r="BB6" s="12">
        <v>1</v>
      </c>
      <c r="BC6" s="12"/>
      <c r="BD6" s="12"/>
      <c r="BE6" s="12"/>
      <c r="BF6" s="12"/>
    </row>
    <row r="7" spans="1:58" x14ac:dyDescent="0.25">
      <c r="A7" s="12">
        <v>6</v>
      </c>
      <c r="B7" s="12"/>
      <c r="C7" s="12">
        <v>72</v>
      </c>
      <c r="D7" s="12">
        <v>1</v>
      </c>
      <c r="E7" s="12">
        <v>1</v>
      </c>
      <c r="F7" s="12">
        <v>0.13</v>
      </c>
      <c r="G7" s="12">
        <v>26.749533</v>
      </c>
      <c r="H7" s="12">
        <v>44.7</v>
      </c>
      <c r="I7" s="12">
        <v>7.55</v>
      </c>
      <c r="J7" s="12">
        <v>45.49</v>
      </c>
      <c r="K7" s="12">
        <v>7.42</v>
      </c>
      <c r="L7" s="12">
        <v>45.09</v>
      </c>
      <c r="M7" s="12">
        <v>7.48</v>
      </c>
      <c r="N7" s="12">
        <v>13</v>
      </c>
      <c r="O7" s="12" t="s">
        <v>28</v>
      </c>
      <c r="P7" s="12" t="s">
        <v>29</v>
      </c>
      <c r="Q7" s="12">
        <f>P66</f>
        <v>118.63015976523958</v>
      </c>
      <c r="R7" s="12">
        <v>-2.81</v>
      </c>
      <c r="S7" s="12">
        <v>8.52</v>
      </c>
      <c r="T7" s="12">
        <v>-2</v>
      </c>
      <c r="U7" s="12">
        <v>-1.25</v>
      </c>
      <c r="V7" s="12">
        <v>60</v>
      </c>
      <c r="W7" s="12">
        <v>-2.625</v>
      </c>
      <c r="X7" s="12">
        <v>0.6</v>
      </c>
      <c r="Y7" s="12">
        <v>725.22489999999993</v>
      </c>
      <c r="Z7" s="15">
        <f t="shared" si="0"/>
        <v>25.268368498000005</v>
      </c>
      <c r="AA7" s="12">
        <f t="shared" si="1"/>
        <v>4.1725693160374817</v>
      </c>
      <c r="AB7" s="12">
        <f t="shared" si="2"/>
        <v>5.3577019005522004</v>
      </c>
      <c r="AC7" s="12">
        <f t="shared" si="3"/>
        <v>2.0217019005522006</v>
      </c>
      <c r="AD7" s="12">
        <f t="shared" si="4"/>
        <v>6.1942712165896818</v>
      </c>
      <c r="AE7" s="12">
        <v>12</v>
      </c>
      <c r="AF7" s="12">
        <v>1.3360000000000001</v>
      </c>
      <c r="AG7" s="12">
        <v>1.333</v>
      </c>
      <c r="AH7" s="12">
        <v>0.33300000000000002</v>
      </c>
      <c r="AI7" s="12">
        <f t="shared" si="5"/>
        <v>0.11421197543000006</v>
      </c>
      <c r="AJ7" s="12">
        <f t="shared" si="6"/>
        <v>26.863744975429999</v>
      </c>
      <c r="AK7" s="12">
        <f t="shared" si="7"/>
        <v>7.4850299401197598</v>
      </c>
      <c r="AL7" s="12">
        <v>12</v>
      </c>
      <c r="AM7" s="12">
        <f t="shared" si="8"/>
        <v>6.313888743338401</v>
      </c>
      <c r="AN7" s="12">
        <v>45.09</v>
      </c>
      <c r="AO7" s="16">
        <v>4.2921868427862009</v>
      </c>
      <c r="AP7" s="12"/>
      <c r="AQ7" s="12">
        <f t="shared" si="9"/>
        <v>1408.642225370897</v>
      </c>
      <c r="AR7" s="10">
        <f t="shared" si="10"/>
        <v>164.05997290837857</v>
      </c>
      <c r="AS7" s="12">
        <f t="shared" si="11"/>
        <v>8.5861420089199427</v>
      </c>
      <c r="AT7" s="12">
        <f t="shared" si="12"/>
        <v>2211.0128750199865</v>
      </c>
      <c r="AU7" s="12">
        <f t="shared" si="13"/>
        <v>170.49347511376834</v>
      </c>
      <c r="AV7" s="12">
        <f t="shared" si="14"/>
        <v>12.968313734848815</v>
      </c>
      <c r="AW7" s="12"/>
      <c r="AX7" s="12">
        <v>1.4925373134328357</v>
      </c>
      <c r="AY7" s="12">
        <f t="shared" si="15"/>
        <v>-2.9360550563723447</v>
      </c>
      <c r="AZ7" s="12">
        <f t="shared" si="16"/>
        <v>-0.31105505637234465</v>
      </c>
      <c r="BA7" s="15">
        <v>0.31105505637234498</v>
      </c>
      <c r="BB7" s="12">
        <v>1</v>
      </c>
      <c r="BC7" s="12"/>
      <c r="BD7" s="12"/>
      <c r="BE7" s="12"/>
      <c r="BF7" s="12"/>
    </row>
    <row r="8" spans="1:58" x14ac:dyDescent="0.25">
      <c r="A8" s="12">
        <v>7</v>
      </c>
      <c r="B8" s="12"/>
      <c r="C8" s="12">
        <v>59</v>
      </c>
      <c r="D8" s="12">
        <v>2</v>
      </c>
      <c r="E8" s="12">
        <v>2</v>
      </c>
      <c r="F8" s="12">
        <v>0.8</v>
      </c>
      <c r="G8" s="12">
        <v>25.213781999999998</v>
      </c>
      <c r="H8" s="12">
        <v>44.76</v>
      </c>
      <c r="I8" s="12">
        <v>7.54</v>
      </c>
      <c r="J8" s="12">
        <v>44.94</v>
      </c>
      <c r="K8" s="12">
        <v>7.51</v>
      </c>
      <c r="L8" s="12">
        <v>44.85</v>
      </c>
      <c r="M8" s="12">
        <v>7.53</v>
      </c>
      <c r="N8" s="12">
        <v>15</v>
      </c>
      <c r="O8" s="12" t="s">
        <v>28</v>
      </c>
      <c r="P8" s="12" t="s">
        <v>29</v>
      </c>
      <c r="Q8" s="12">
        <f>P66</f>
        <v>118.63015976523958</v>
      </c>
      <c r="R8" s="12">
        <v>-0.62</v>
      </c>
      <c r="S8" s="12">
        <v>14.03</v>
      </c>
      <c r="T8" s="12">
        <v>-0.5</v>
      </c>
      <c r="U8" s="12">
        <v>0</v>
      </c>
      <c r="V8" s="12">
        <v>0</v>
      </c>
      <c r="W8" s="12">
        <v>-0.5</v>
      </c>
      <c r="X8" s="12">
        <v>1</v>
      </c>
      <c r="Y8" s="12">
        <v>636.0483999999999</v>
      </c>
      <c r="Z8" s="15">
        <f t="shared" si="0"/>
        <v>24.746502832000004</v>
      </c>
      <c r="AA8" s="12">
        <f t="shared" si="1"/>
        <v>3.9369686838883213</v>
      </c>
      <c r="AB8" s="12">
        <f t="shared" si="2"/>
        <v>5.3577019005522004</v>
      </c>
      <c r="AC8" s="12">
        <f t="shared" si="3"/>
        <v>2.0217019005522006</v>
      </c>
      <c r="AD8" s="12">
        <f t="shared" si="4"/>
        <v>5.9586705844405223</v>
      </c>
      <c r="AE8" s="12">
        <v>12</v>
      </c>
      <c r="AF8" s="12">
        <v>1.3360000000000001</v>
      </c>
      <c r="AG8" s="12">
        <v>1.333</v>
      </c>
      <c r="AH8" s="12">
        <v>0.33300000000000002</v>
      </c>
      <c r="AI8" s="12">
        <f t="shared" si="5"/>
        <v>0.14537236322000002</v>
      </c>
      <c r="AJ8" s="12">
        <f t="shared" si="6"/>
        <v>25.35915436322</v>
      </c>
      <c r="AK8" s="12">
        <f t="shared" si="7"/>
        <v>7.5250836120401337</v>
      </c>
      <c r="AL8" s="12">
        <v>12</v>
      </c>
      <c r="AM8" s="12">
        <f t="shared" si="8"/>
        <v>5.962792012631402</v>
      </c>
      <c r="AN8" s="12">
        <v>44.85</v>
      </c>
      <c r="AO8" s="16">
        <v>3.941090112079201</v>
      </c>
      <c r="AP8" s="12"/>
      <c r="AQ8" s="12">
        <f t="shared" si="9"/>
        <v>2149.5081724517659</v>
      </c>
      <c r="AR8" s="10">
        <f t="shared" si="10"/>
        <v>156.54782712441934</v>
      </c>
      <c r="AS8" s="12">
        <f t="shared" si="11"/>
        <v>13.73068034181914</v>
      </c>
      <c r="AT8" s="12">
        <f t="shared" si="12"/>
        <v>2323.5686175016981</v>
      </c>
      <c r="AU8" s="12">
        <f t="shared" si="13"/>
        <v>158.1918215562948</v>
      </c>
      <c r="AV8" s="12">
        <f t="shared" si="14"/>
        <v>14.688298008344404</v>
      </c>
      <c r="AW8" s="12"/>
      <c r="AX8" s="12">
        <v>1.5384615384615383</v>
      </c>
      <c r="AY8" s="12">
        <f t="shared" si="15"/>
        <v>-0.62245148324142185</v>
      </c>
      <c r="AZ8" s="12">
        <f t="shared" si="16"/>
        <v>-0.12245148324142185</v>
      </c>
      <c r="BA8" s="15">
        <v>0.12245148324142199</v>
      </c>
      <c r="BB8" s="12">
        <v>1</v>
      </c>
      <c r="BC8" s="12"/>
      <c r="BD8" s="12"/>
      <c r="BE8" s="12"/>
      <c r="BF8" s="12"/>
    </row>
    <row r="9" spans="1:58" x14ac:dyDescent="0.25">
      <c r="A9" s="12">
        <v>8</v>
      </c>
      <c r="B9" s="12"/>
      <c r="C9" s="12">
        <v>71</v>
      </c>
      <c r="D9" s="12">
        <v>1</v>
      </c>
      <c r="E9" s="12">
        <v>2</v>
      </c>
      <c r="F9" s="12">
        <v>0.05</v>
      </c>
      <c r="G9" s="12">
        <v>27.08183</v>
      </c>
      <c r="H9" s="12">
        <v>43.05</v>
      </c>
      <c r="I9" s="12">
        <v>7.84</v>
      </c>
      <c r="J9" s="12">
        <v>43.6</v>
      </c>
      <c r="K9" s="12">
        <v>7.74</v>
      </c>
      <c r="L9" s="12">
        <v>43.33</v>
      </c>
      <c r="M9" s="12">
        <v>7.79</v>
      </c>
      <c r="N9" s="12">
        <v>13.5</v>
      </c>
      <c r="O9" s="12" t="s">
        <v>28</v>
      </c>
      <c r="P9" s="12" t="s">
        <v>29</v>
      </c>
      <c r="Q9" s="12">
        <f>P66</f>
        <v>118.63015976523958</v>
      </c>
      <c r="R9" s="12">
        <v>-2.48</v>
      </c>
      <c r="S9" s="12">
        <v>9.77</v>
      </c>
      <c r="T9" s="12">
        <v>-2.5</v>
      </c>
      <c r="U9" s="12">
        <v>0</v>
      </c>
      <c r="V9" s="12">
        <v>0</v>
      </c>
      <c r="W9" s="12">
        <v>-2.5</v>
      </c>
      <c r="X9" s="12">
        <v>0.95</v>
      </c>
      <c r="Y9" s="12">
        <v>745.29000000000008</v>
      </c>
      <c r="Z9" s="15">
        <f t="shared" si="0"/>
        <v>25.363047280000004</v>
      </c>
      <c r="AA9" s="12">
        <f t="shared" si="1"/>
        <v>3.9596247423728004</v>
      </c>
      <c r="AB9" s="12">
        <f t="shared" si="2"/>
        <v>5.3577019005522004</v>
      </c>
      <c r="AC9" s="12">
        <f t="shared" si="3"/>
        <v>2.0217019005522006</v>
      </c>
      <c r="AD9" s="12">
        <f t="shared" si="4"/>
        <v>5.9813266429250014</v>
      </c>
      <c r="AE9" s="12">
        <v>12</v>
      </c>
      <c r="AF9" s="12">
        <v>1.3360000000000001</v>
      </c>
      <c r="AG9" s="12">
        <v>1.333</v>
      </c>
      <c r="AH9" s="12">
        <v>0.33300000000000002</v>
      </c>
      <c r="AI9" s="12">
        <f t="shared" si="5"/>
        <v>0.10746966930000001</v>
      </c>
      <c r="AJ9" s="12">
        <f t="shared" si="6"/>
        <v>27.189299669299999</v>
      </c>
      <c r="AK9" s="12">
        <f t="shared" si="7"/>
        <v>7.7890606969766907</v>
      </c>
      <c r="AL9" s="12">
        <v>12</v>
      </c>
      <c r="AM9" s="12">
        <f t="shared" si="8"/>
        <v>6.1259345535722023</v>
      </c>
      <c r="AN9" s="12">
        <v>43.33</v>
      </c>
      <c r="AO9" s="16">
        <v>4.1042326530200013</v>
      </c>
      <c r="AP9" s="12"/>
      <c r="AQ9" s="12">
        <f t="shared" si="9"/>
        <v>1806.4701305153696</v>
      </c>
      <c r="AR9" s="10">
        <f t="shared" si="10"/>
        <v>178.45243862380966</v>
      </c>
      <c r="AS9" s="12">
        <f t="shared" si="11"/>
        <v>10.122978113644814</v>
      </c>
      <c r="AT9" s="12">
        <f t="shared" si="12"/>
        <v>2561.9141560467879</v>
      </c>
      <c r="AU9" s="12">
        <f t="shared" si="13"/>
        <v>183.95821224984539</v>
      </c>
      <c r="AV9" s="12">
        <f t="shared" si="14"/>
        <v>13.926609335424986</v>
      </c>
      <c r="AW9" s="12"/>
      <c r="AX9" s="12">
        <v>1.4492753623188408</v>
      </c>
      <c r="AY9" s="12">
        <f t="shared" si="15"/>
        <v>-2.6245055430283184</v>
      </c>
      <c r="AZ9" s="12">
        <f t="shared" si="16"/>
        <v>-0.1245055430283184</v>
      </c>
      <c r="BA9" s="15">
        <v>0.124505543028318</v>
      </c>
      <c r="BB9" s="12">
        <v>1</v>
      </c>
      <c r="BC9" s="12"/>
      <c r="BD9" s="12"/>
      <c r="BE9" s="12"/>
      <c r="BF9" s="12"/>
    </row>
    <row r="10" spans="1:58" x14ac:dyDescent="0.25">
      <c r="A10" s="12">
        <v>9</v>
      </c>
      <c r="B10" s="12"/>
      <c r="C10" s="12">
        <v>76</v>
      </c>
      <c r="D10" s="12">
        <v>2</v>
      </c>
      <c r="E10" s="12">
        <v>2</v>
      </c>
      <c r="F10" s="12">
        <v>0.8</v>
      </c>
      <c r="G10" s="12">
        <v>27.072849000000001</v>
      </c>
      <c r="H10" s="12">
        <v>44.18</v>
      </c>
      <c r="I10" s="12">
        <v>7.64</v>
      </c>
      <c r="J10" s="12">
        <v>44.53</v>
      </c>
      <c r="K10" s="12">
        <v>7.58</v>
      </c>
      <c r="L10" s="12">
        <v>44.36</v>
      </c>
      <c r="M10" s="12">
        <v>7.61</v>
      </c>
      <c r="N10" s="12">
        <v>9.5</v>
      </c>
      <c r="O10" s="12" t="s">
        <v>28</v>
      </c>
      <c r="P10" s="12" t="s">
        <v>29</v>
      </c>
      <c r="Q10" s="12">
        <f>P66</f>
        <v>118.63015976523958</v>
      </c>
      <c r="R10" s="12">
        <v>0.64</v>
      </c>
      <c r="S10" s="12">
        <v>8.4700000000000006</v>
      </c>
      <c r="T10" s="12">
        <v>-0.5</v>
      </c>
      <c r="U10" s="12">
        <v>0</v>
      </c>
      <c r="V10" s="12">
        <v>0</v>
      </c>
      <c r="W10" s="12">
        <v>-0.5</v>
      </c>
      <c r="X10" s="12">
        <v>0.95</v>
      </c>
      <c r="Y10" s="12">
        <v>744.7441</v>
      </c>
      <c r="Z10" s="15">
        <f t="shared" si="0"/>
        <v>25.360573714000008</v>
      </c>
      <c r="AA10" s="12">
        <f t="shared" si="1"/>
        <v>4.1046924027696434</v>
      </c>
      <c r="AB10" s="12">
        <f t="shared" si="2"/>
        <v>5.3577019005522004</v>
      </c>
      <c r="AC10" s="12">
        <f t="shared" si="3"/>
        <v>2.0217019005522006</v>
      </c>
      <c r="AD10" s="12">
        <f t="shared" si="4"/>
        <v>6.1263943033218435</v>
      </c>
      <c r="AE10" s="12">
        <v>12</v>
      </c>
      <c r="AF10" s="12">
        <v>1.3360000000000001</v>
      </c>
      <c r="AG10" s="12">
        <v>1.333</v>
      </c>
      <c r="AH10" s="12">
        <v>0.33300000000000002</v>
      </c>
      <c r="AI10" s="12">
        <f t="shared" si="5"/>
        <v>0.10765189378999995</v>
      </c>
      <c r="AJ10" s="12">
        <f t="shared" si="6"/>
        <v>27.180500893790001</v>
      </c>
      <c r="AK10" s="12">
        <f t="shared" si="7"/>
        <v>7.6082055906221822</v>
      </c>
      <c r="AL10" s="12">
        <v>12</v>
      </c>
      <c r="AM10" s="12">
        <f t="shared" si="8"/>
        <v>6.270326798188</v>
      </c>
      <c r="AN10" s="12">
        <v>44.36</v>
      </c>
      <c r="AO10" s="16">
        <v>4.2486248976357999</v>
      </c>
      <c r="AP10" s="12"/>
      <c r="AQ10" s="12">
        <f t="shared" si="9"/>
        <v>1487.5770442427238</v>
      </c>
      <c r="AR10" s="10">
        <f t="shared" si="10"/>
        <v>171.05352824055342</v>
      </c>
      <c r="AS10" s="12">
        <f t="shared" si="11"/>
        <v>8.6965586711005276</v>
      </c>
      <c r="AT10" s="12">
        <f t="shared" si="12"/>
        <v>1299.3345935274674</v>
      </c>
      <c r="AU10" s="12">
        <f t="shared" si="13"/>
        <v>166.94649938705606</v>
      </c>
      <c r="AV10" s="12">
        <f t="shared" si="14"/>
        <v>7.7829400334716405</v>
      </c>
      <c r="AW10" s="12"/>
      <c r="AX10" s="12">
        <v>1.6129032258064517</v>
      </c>
      <c r="AY10" s="12">
        <f t="shared" si="15"/>
        <v>0.56644355532990998</v>
      </c>
      <c r="AZ10" s="12">
        <f t="shared" si="16"/>
        <v>1.0664435553299101</v>
      </c>
      <c r="BA10" s="15">
        <v>1.0664435553299101</v>
      </c>
      <c r="BB10" s="12"/>
      <c r="BC10" s="12"/>
      <c r="BD10" s="12"/>
      <c r="BE10" s="12">
        <v>1</v>
      </c>
      <c r="BF10" s="12"/>
    </row>
    <row r="11" spans="1:58" x14ac:dyDescent="0.25">
      <c r="A11" s="12">
        <v>10</v>
      </c>
      <c r="B11" s="12"/>
      <c r="C11" s="12">
        <v>64</v>
      </c>
      <c r="D11" s="12">
        <v>2</v>
      </c>
      <c r="E11" s="12">
        <v>2</v>
      </c>
      <c r="F11" s="12">
        <v>0.1</v>
      </c>
      <c r="G11" s="12">
        <v>25.528117000000002</v>
      </c>
      <c r="H11" s="12">
        <v>46.81</v>
      </c>
      <c r="I11" s="12">
        <v>7.21</v>
      </c>
      <c r="J11" s="12">
        <v>47.6</v>
      </c>
      <c r="K11" s="12">
        <v>7.09</v>
      </c>
      <c r="L11" s="12">
        <v>47.2</v>
      </c>
      <c r="M11" s="12">
        <v>7.15</v>
      </c>
      <c r="N11" s="12">
        <v>11</v>
      </c>
      <c r="O11" s="12" t="s">
        <v>28</v>
      </c>
      <c r="P11" s="12" t="s">
        <v>29</v>
      </c>
      <c r="Q11" s="12">
        <f>P66</f>
        <v>118.63015976523958</v>
      </c>
      <c r="R11" s="12">
        <v>-0.5</v>
      </c>
      <c r="S11" s="12">
        <v>10.11</v>
      </c>
      <c r="T11" s="12">
        <v>-0.25</v>
      </c>
      <c r="U11" s="12">
        <v>-0.5</v>
      </c>
      <c r="V11" s="12">
        <v>5</v>
      </c>
      <c r="W11" s="12">
        <v>-0.5</v>
      </c>
      <c r="X11" s="12">
        <v>1</v>
      </c>
      <c r="Y11" s="12">
        <v>653.82490000000007</v>
      </c>
      <c r="Z11" s="15">
        <f t="shared" si="0"/>
        <v>24.864598642000004</v>
      </c>
      <c r="AA11" s="12">
        <f t="shared" si="1"/>
        <v>4.3157438714589222</v>
      </c>
      <c r="AB11" s="12">
        <f t="shared" si="2"/>
        <v>5.3577019005522004</v>
      </c>
      <c r="AC11" s="12">
        <f t="shared" si="3"/>
        <v>2.0217019005522006</v>
      </c>
      <c r="AD11" s="12">
        <f t="shared" si="4"/>
        <v>6.3374457720111224</v>
      </c>
      <c r="AE11" s="12">
        <v>12</v>
      </c>
      <c r="AF11" s="12">
        <v>1.3360000000000001</v>
      </c>
      <c r="AG11" s="12">
        <v>1.333</v>
      </c>
      <c r="AH11" s="12">
        <v>0.33300000000000002</v>
      </c>
      <c r="AI11" s="12">
        <f t="shared" si="5"/>
        <v>0.13899450606999997</v>
      </c>
      <c r="AJ11" s="12">
        <f t="shared" si="6"/>
        <v>25.66711150607</v>
      </c>
      <c r="AK11" s="12">
        <f t="shared" si="7"/>
        <v>7.1504237288135588</v>
      </c>
      <c r="AL11" s="12">
        <v>12</v>
      </c>
      <c r="AM11" s="12">
        <f t="shared" si="8"/>
        <v>6.365206752538402</v>
      </c>
      <c r="AN11" s="12">
        <v>47.2</v>
      </c>
      <c r="AO11" s="16">
        <v>4.3435048519862018</v>
      </c>
      <c r="AP11" s="12"/>
      <c r="AQ11" s="12">
        <f t="shared" si="9"/>
        <v>1343.7728081519351</v>
      </c>
      <c r="AR11" s="10">
        <f t="shared" si="10"/>
        <v>143.86290562378522</v>
      </c>
      <c r="AS11" s="12">
        <f t="shared" si="11"/>
        <v>9.3406483229667625</v>
      </c>
      <c r="AT11" s="12">
        <f t="shared" si="12"/>
        <v>1474.4339680738017</v>
      </c>
      <c r="AU11" s="12">
        <f t="shared" si="13"/>
        <v>144.77797705844705</v>
      </c>
      <c r="AV11" s="12">
        <f t="shared" si="14"/>
        <v>10.184103950275329</v>
      </c>
      <c r="AW11" s="12"/>
      <c r="AX11" s="12">
        <v>1.7543859649122808</v>
      </c>
      <c r="AY11" s="12">
        <f t="shared" si="15"/>
        <v>-0.48076970756588289</v>
      </c>
      <c r="AZ11" s="12">
        <f t="shared" si="16"/>
        <v>1.9230292434117113E-2</v>
      </c>
      <c r="BA11" s="15">
        <v>1.9230292434117113E-2</v>
      </c>
      <c r="BB11" s="12">
        <v>1</v>
      </c>
      <c r="BC11" s="12"/>
      <c r="BD11" s="12"/>
      <c r="BE11" s="12"/>
      <c r="BF11" s="12"/>
    </row>
    <row r="12" spans="1:58" x14ac:dyDescent="0.25">
      <c r="A12" s="12">
        <v>11</v>
      </c>
      <c r="B12" s="12"/>
      <c r="C12" s="12">
        <v>69</v>
      </c>
      <c r="D12" s="12">
        <v>2</v>
      </c>
      <c r="E12" s="12">
        <v>2</v>
      </c>
      <c r="F12" s="12">
        <v>0.1</v>
      </c>
      <c r="G12" s="12">
        <v>26.318445000000001</v>
      </c>
      <c r="H12" s="12">
        <v>43.05</v>
      </c>
      <c r="I12" s="12">
        <v>7.84</v>
      </c>
      <c r="J12" s="12">
        <v>45.06</v>
      </c>
      <c r="K12" s="12">
        <v>7.49</v>
      </c>
      <c r="L12" s="12">
        <v>44.06</v>
      </c>
      <c r="M12" s="12">
        <v>7.67</v>
      </c>
      <c r="N12" s="12">
        <v>15</v>
      </c>
      <c r="O12" s="12" t="s">
        <v>28</v>
      </c>
      <c r="P12" s="12" t="s">
        <v>29</v>
      </c>
      <c r="Q12" s="12">
        <f>P66</f>
        <v>118.63015976523958</v>
      </c>
      <c r="R12" s="12">
        <v>-2.4500000000000002</v>
      </c>
      <c r="S12" s="12">
        <v>11.28</v>
      </c>
      <c r="T12" s="12">
        <v>-1.5</v>
      </c>
      <c r="U12" s="12">
        <v>-1</v>
      </c>
      <c r="V12" s="12">
        <v>15</v>
      </c>
      <c r="W12" s="12">
        <v>-2</v>
      </c>
      <c r="X12" s="12">
        <v>1</v>
      </c>
      <c r="Y12" s="12">
        <v>699.60249999999996</v>
      </c>
      <c r="Z12" s="15">
        <f t="shared" si="0"/>
        <v>25.135872370000001</v>
      </c>
      <c r="AA12" s="12">
        <f t="shared" si="1"/>
        <v>3.9753682616362012</v>
      </c>
      <c r="AB12" s="12">
        <f t="shared" si="2"/>
        <v>5.3577019005522004</v>
      </c>
      <c r="AC12" s="12">
        <f t="shared" si="3"/>
        <v>2.0217019005522006</v>
      </c>
      <c r="AD12" s="12">
        <f t="shared" si="4"/>
        <v>5.9970701621884022</v>
      </c>
      <c r="AE12" s="12">
        <v>12</v>
      </c>
      <c r="AF12" s="12">
        <v>1.3360000000000001</v>
      </c>
      <c r="AG12" s="12">
        <v>1.333</v>
      </c>
      <c r="AH12" s="12">
        <v>0.33300000000000002</v>
      </c>
      <c r="AI12" s="12">
        <f t="shared" si="5"/>
        <v>0.12295875094999997</v>
      </c>
      <c r="AJ12" s="12">
        <f t="shared" si="6"/>
        <v>26.441403750950002</v>
      </c>
      <c r="AK12" s="12">
        <f t="shared" si="7"/>
        <v>7.6600090785292778</v>
      </c>
      <c r="AL12" s="12">
        <v>12</v>
      </c>
      <c r="AM12" s="12">
        <f t="shared" si="8"/>
        <v>6.084267731447202</v>
      </c>
      <c r="AN12" s="12">
        <v>44.06</v>
      </c>
      <c r="AO12" s="16">
        <v>4.062565830895001</v>
      </c>
      <c r="AP12" s="12"/>
      <c r="AQ12" s="12">
        <f t="shared" si="9"/>
        <v>1908.8563322779489</v>
      </c>
      <c r="AR12" s="10">
        <f t="shared" si="10"/>
        <v>168.3948189922325</v>
      </c>
      <c r="AS12" s="12">
        <f t="shared" si="11"/>
        <v>11.335600131296189</v>
      </c>
      <c r="AT12" s="12">
        <f t="shared" si="12"/>
        <v>2627.9351952987868</v>
      </c>
      <c r="AU12" s="12">
        <f t="shared" si="13"/>
        <v>174.32225291059709</v>
      </c>
      <c r="AV12" s="12">
        <f t="shared" si="14"/>
        <v>15.075156220282155</v>
      </c>
      <c r="AW12" s="12"/>
      <c r="AX12" s="12">
        <v>1.4705882352941175</v>
      </c>
      <c r="AY12" s="12">
        <f t="shared" si="15"/>
        <v>-2.5428981405104567</v>
      </c>
      <c r="AZ12" s="12">
        <f t="shared" si="16"/>
        <v>-0.54289814051045671</v>
      </c>
      <c r="BA12" s="15">
        <v>0.54289814051045704</v>
      </c>
      <c r="BB12" s="12"/>
      <c r="BC12" s="12">
        <v>1</v>
      </c>
      <c r="BD12" s="12"/>
      <c r="BE12" s="12"/>
      <c r="BF12" s="12"/>
    </row>
    <row r="13" spans="1:58" x14ac:dyDescent="0.25">
      <c r="A13" s="12">
        <v>12</v>
      </c>
      <c r="B13" s="12"/>
      <c r="C13" s="12">
        <v>49</v>
      </c>
      <c r="D13" s="12">
        <v>1</v>
      </c>
      <c r="E13" s="12">
        <v>2</v>
      </c>
      <c r="F13" s="12">
        <v>0.05</v>
      </c>
      <c r="G13" s="12">
        <v>27.270431000000002</v>
      </c>
      <c r="H13" s="12">
        <v>40.659999999999997</v>
      </c>
      <c r="I13" s="12">
        <v>8.3000000000000007</v>
      </c>
      <c r="J13" s="12">
        <v>41.51</v>
      </c>
      <c r="K13" s="12">
        <v>8.1300000000000008</v>
      </c>
      <c r="L13" s="12">
        <v>41.08</v>
      </c>
      <c r="M13" s="12">
        <v>8.2100000000000009</v>
      </c>
      <c r="N13" s="12">
        <v>13</v>
      </c>
      <c r="O13" s="12" t="s">
        <v>28</v>
      </c>
      <c r="P13" s="12" t="s">
        <v>29</v>
      </c>
      <c r="Q13" s="12">
        <f>P66</f>
        <v>118.63015976523958</v>
      </c>
      <c r="R13" s="12">
        <v>0.68</v>
      </c>
      <c r="S13" s="12">
        <v>12.01</v>
      </c>
      <c r="T13" s="12">
        <v>0</v>
      </c>
      <c r="U13" s="12">
        <v>-1.25</v>
      </c>
      <c r="V13" s="12">
        <v>171</v>
      </c>
      <c r="W13" s="12">
        <v>-0.625</v>
      </c>
      <c r="X13" s="12">
        <v>1.25</v>
      </c>
      <c r="Y13" s="12">
        <v>756.80010000000004</v>
      </c>
      <c r="Z13" s="15">
        <f t="shared" si="0"/>
        <v>25.413897226000007</v>
      </c>
      <c r="AA13" s="12">
        <f t="shared" si="1"/>
        <v>3.6602835425147608</v>
      </c>
      <c r="AB13" s="12">
        <f t="shared" si="2"/>
        <v>5.3577019005522004</v>
      </c>
      <c r="AC13" s="12">
        <f t="shared" si="3"/>
        <v>2.0217019005522006</v>
      </c>
      <c r="AD13" s="12">
        <f t="shared" si="4"/>
        <v>5.6819854430669618</v>
      </c>
      <c r="AE13" s="12">
        <v>12</v>
      </c>
      <c r="AF13" s="12">
        <v>1.3360000000000001</v>
      </c>
      <c r="AG13" s="12">
        <v>1.333</v>
      </c>
      <c r="AH13" s="12">
        <v>0.33300000000000002</v>
      </c>
      <c r="AI13" s="12">
        <f t="shared" si="5"/>
        <v>0.10364295500999998</v>
      </c>
      <c r="AJ13" s="12">
        <f t="shared" si="6"/>
        <v>27.374073955010001</v>
      </c>
      <c r="AK13" s="12">
        <f t="shared" si="7"/>
        <v>8.215676728334957</v>
      </c>
      <c r="AL13" s="12">
        <v>12</v>
      </c>
      <c r="AM13" s="12">
        <f t="shared" si="8"/>
        <v>5.8407770851160006</v>
      </c>
      <c r="AN13" s="12">
        <v>41.08</v>
      </c>
      <c r="AO13" s="16">
        <v>3.8190751845637996</v>
      </c>
      <c r="AP13" s="12"/>
      <c r="AQ13" s="12">
        <f t="shared" si="9"/>
        <v>2485.7315160016642</v>
      </c>
      <c r="AR13" s="10">
        <f t="shared" si="10"/>
        <v>197.05186385899887</v>
      </c>
      <c r="AS13" s="12">
        <f t="shared" si="11"/>
        <v>12.614605451183845</v>
      </c>
      <c r="AT13" s="12">
        <f t="shared" si="12"/>
        <v>2261.1339360352404</v>
      </c>
      <c r="AU13" s="12">
        <f t="shared" si="13"/>
        <v>192.18124202290122</v>
      </c>
      <c r="AV13" s="12">
        <f t="shared" si="14"/>
        <v>11.765632859037268</v>
      </c>
      <c r="AW13" s="12"/>
      <c r="AX13" s="12">
        <v>1.4084507042253522</v>
      </c>
      <c r="AY13" s="12">
        <f t="shared" si="15"/>
        <v>0.60277054042406952</v>
      </c>
      <c r="AZ13" s="12">
        <f t="shared" si="16"/>
        <v>1.2277705404240695</v>
      </c>
      <c r="BA13" s="15">
        <v>1.2277705404240695</v>
      </c>
      <c r="BB13" s="12"/>
      <c r="BC13" s="12"/>
      <c r="BD13" s="12"/>
      <c r="BE13" s="12">
        <v>1</v>
      </c>
      <c r="BF13" s="12"/>
    </row>
    <row r="14" spans="1:58" x14ac:dyDescent="0.25">
      <c r="A14" s="12">
        <v>13</v>
      </c>
      <c r="B14" s="12"/>
      <c r="C14" s="12">
        <v>72</v>
      </c>
      <c r="D14" s="12">
        <v>2</v>
      </c>
      <c r="E14" s="12">
        <v>1</v>
      </c>
      <c r="F14" s="12">
        <v>0.3</v>
      </c>
      <c r="G14" s="12">
        <v>28.204455000000003</v>
      </c>
      <c r="H14" s="12">
        <v>43.32</v>
      </c>
      <c r="I14" s="12">
        <v>7.79</v>
      </c>
      <c r="J14" s="12">
        <v>44.29</v>
      </c>
      <c r="K14" s="12">
        <v>7.62</v>
      </c>
      <c r="L14" s="12">
        <v>43.81</v>
      </c>
      <c r="M14" s="12">
        <v>7.71</v>
      </c>
      <c r="N14" s="12">
        <v>7</v>
      </c>
      <c r="O14" s="12" t="s">
        <v>28</v>
      </c>
      <c r="P14" s="12" t="s">
        <v>29</v>
      </c>
      <c r="Q14" s="12">
        <f>P66</f>
        <v>118.63015976523958</v>
      </c>
      <c r="R14" s="12">
        <v>-0.75</v>
      </c>
      <c r="S14" s="12">
        <v>5.79</v>
      </c>
      <c r="T14" s="12">
        <v>0</v>
      </c>
      <c r="U14" s="12">
        <v>-1.5</v>
      </c>
      <c r="V14" s="12">
        <v>93</v>
      </c>
      <c r="W14" s="12">
        <v>-0.75</v>
      </c>
      <c r="X14" s="12">
        <v>0.9</v>
      </c>
      <c r="Y14" s="12">
        <v>815.10250000000008</v>
      </c>
      <c r="Z14" s="15">
        <f t="shared" si="0"/>
        <v>25.634915530000004</v>
      </c>
      <c r="AA14" s="12">
        <f t="shared" si="1"/>
        <v>4.1326861726178015</v>
      </c>
      <c r="AB14" s="12">
        <f t="shared" si="2"/>
        <v>5.3577019005522004</v>
      </c>
      <c r="AC14" s="12">
        <f t="shared" si="3"/>
        <v>2.0217019005522006</v>
      </c>
      <c r="AD14" s="12">
        <f t="shared" si="4"/>
        <v>6.1543880731700025</v>
      </c>
      <c r="AE14" s="12">
        <v>12</v>
      </c>
      <c r="AF14" s="12">
        <v>1.3360000000000001</v>
      </c>
      <c r="AG14" s="12">
        <v>1.333</v>
      </c>
      <c r="AH14" s="12">
        <v>0.33300000000000002</v>
      </c>
      <c r="AI14" s="12">
        <f t="shared" si="5"/>
        <v>8.4691608049999978E-2</v>
      </c>
      <c r="AJ14" s="12">
        <f t="shared" si="6"/>
        <v>28.289146608050004</v>
      </c>
      <c r="AK14" s="12">
        <f t="shared" si="7"/>
        <v>7.7037206117324804</v>
      </c>
      <c r="AL14" s="12">
        <v>12</v>
      </c>
      <c r="AM14" s="12">
        <f t="shared" si="8"/>
        <v>6.3834229564472</v>
      </c>
      <c r="AN14" s="12">
        <v>43.81</v>
      </c>
      <c r="AO14" s="16">
        <v>4.361721055894999</v>
      </c>
      <c r="AP14" s="12"/>
      <c r="AQ14" s="12">
        <f t="shared" si="9"/>
        <v>1164.8382488367063</v>
      </c>
      <c r="AR14" s="10">
        <f t="shared" si="10"/>
        <v>182.45149139078637</v>
      </c>
      <c r="AS14" s="12">
        <f t="shared" si="11"/>
        <v>6.3843723060711</v>
      </c>
      <c r="AT14" s="12">
        <f t="shared" si="12"/>
        <v>1393.6893382526189</v>
      </c>
      <c r="AU14" s="12">
        <f t="shared" si="13"/>
        <v>181.31085739252538</v>
      </c>
      <c r="AV14" s="12">
        <f t="shared" si="14"/>
        <v>7.686739549388256</v>
      </c>
      <c r="AW14" s="12"/>
      <c r="AX14" s="12">
        <v>1.6129032258064517</v>
      </c>
      <c r="AY14" s="12">
        <f t="shared" si="15"/>
        <v>-0.80746769085663672</v>
      </c>
      <c r="AZ14" s="12">
        <f t="shared" si="16"/>
        <v>-5.7467690856636722E-2</v>
      </c>
      <c r="BA14" s="15">
        <v>5.7467690856636701E-2</v>
      </c>
      <c r="BB14" s="12">
        <v>1</v>
      </c>
      <c r="BC14" s="12"/>
      <c r="BD14" s="12"/>
      <c r="BE14" s="12"/>
      <c r="BF14" s="12"/>
    </row>
    <row r="15" spans="1:58" x14ac:dyDescent="0.25">
      <c r="A15" s="12">
        <v>14</v>
      </c>
      <c r="B15" s="12"/>
      <c r="C15" s="12">
        <v>85</v>
      </c>
      <c r="D15" s="12">
        <v>2</v>
      </c>
      <c r="E15" s="12">
        <v>2</v>
      </c>
      <c r="F15" s="12">
        <v>0.1</v>
      </c>
      <c r="G15" s="12">
        <v>25.995129000000002</v>
      </c>
      <c r="H15" s="12">
        <v>43.66</v>
      </c>
      <c r="I15" s="12">
        <v>7.73</v>
      </c>
      <c r="J15" s="12">
        <v>46.75</v>
      </c>
      <c r="K15" s="12">
        <v>7.22</v>
      </c>
      <c r="L15" s="12">
        <v>45.2</v>
      </c>
      <c r="M15" s="12">
        <v>7.47</v>
      </c>
      <c r="N15" s="12">
        <v>15.5</v>
      </c>
      <c r="O15" s="12" t="s">
        <v>28</v>
      </c>
      <c r="P15" s="12" t="s">
        <v>29</v>
      </c>
      <c r="Q15" s="12">
        <f>P66</f>
        <v>118.63015976523958</v>
      </c>
      <c r="R15" s="12">
        <v>-2.91</v>
      </c>
      <c r="S15" s="12">
        <v>10.97</v>
      </c>
      <c r="T15" s="12">
        <v>-3.5</v>
      </c>
      <c r="U15" s="12">
        <v>-2</v>
      </c>
      <c r="V15" s="12">
        <v>170</v>
      </c>
      <c r="W15" s="12">
        <v>-4.5</v>
      </c>
      <c r="X15" s="12">
        <v>0.5</v>
      </c>
      <c r="Y15" s="12">
        <v>680.68809999999996</v>
      </c>
      <c r="Z15" s="15">
        <f t="shared" si="0"/>
        <v>25.029333394000005</v>
      </c>
      <c r="AA15" s="12">
        <f t="shared" si="1"/>
        <v>4.0958343167664415</v>
      </c>
      <c r="AB15" s="12">
        <f t="shared" si="2"/>
        <v>5.3577019005522004</v>
      </c>
      <c r="AC15" s="12">
        <f t="shared" si="3"/>
        <v>2.0217019005522006</v>
      </c>
      <c r="AD15" s="12">
        <f t="shared" si="4"/>
        <v>6.1175362173186425</v>
      </c>
      <c r="AE15" s="12">
        <v>12</v>
      </c>
      <c r="AF15" s="12">
        <v>1.3360000000000001</v>
      </c>
      <c r="AG15" s="12">
        <v>1.333</v>
      </c>
      <c r="AH15" s="12">
        <v>0.33300000000000002</v>
      </c>
      <c r="AI15" s="12">
        <f t="shared" si="5"/>
        <v>0.12951883258999997</v>
      </c>
      <c r="AJ15" s="12">
        <f t="shared" si="6"/>
        <v>26.124647832590004</v>
      </c>
      <c r="AK15" s="12">
        <f t="shared" si="7"/>
        <v>7.466814159292035</v>
      </c>
      <c r="AL15" s="12">
        <v>12</v>
      </c>
      <c r="AM15" s="12">
        <f t="shared" si="8"/>
        <v>6.1804188184600033</v>
      </c>
      <c r="AN15" s="12">
        <v>45.2</v>
      </c>
      <c r="AO15" s="16">
        <v>4.1587169179078023</v>
      </c>
      <c r="AP15" s="12"/>
      <c r="AQ15" s="12">
        <f t="shared" si="9"/>
        <v>1704.9444007184136</v>
      </c>
      <c r="AR15" s="10">
        <f t="shared" si="10"/>
        <v>158.82693885856409</v>
      </c>
      <c r="AS15" s="12">
        <f t="shared" si="11"/>
        <v>10.734604677086121</v>
      </c>
      <c r="AT15" s="12">
        <f t="shared" si="12"/>
        <v>2522.8582005510175</v>
      </c>
      <c r="AU15" s="12">
        <f t="shared" si="13"/>
        <v>166.10266101531911</v>
      </c>
      <c r="AV15" s="12">
        <f t="shared" si="14"/>
        <v>15.188547763953899</v>
      </c>
      <c r="AW15" s="12"/>
      <c r="AX15" s="12">
        <v>1.4285714285714286</v>
      </c>
      <c r="AY15" s="12">
        <f t="shared" si="15"/>
        <v>-3.1177601608074443</v>
      </c>
      <c r="AZ15" s="12">
        <f t="shared" si="16"/>
        <v>1.3822398391925557</v>
      </c>
      <c r="BA15" s="15">
        <v>1.3822398391925557</v>
      </c>
      <c r="BB15" s="12"/>
      <c r="BC15" s="12"/>
      <c r="BD15" s="12"/>
      <c r="BE15" s="12">
        <v>1</v>
      </c>
      <c r="BF15" s="12"/>
    </row>
    <row r="16" spans="1:58" x14ac:dyDescent="0.25">
      <c r="A16" s="12">
        <v>15</v>
      </c>
      <c r="B16" s="12"/>
      <c r="C16" s="12">
        <v>70</v>
      </c>
      <c r="D16" s="12">
        <v>1</v>
      </c>
      <c r="E16" s="12">
        <v>2</v>
      </c>
      <c r="F16" s="12">
        <v>0.2</v>
      </c>
      <c r="G16" s="12">
        <v>25.456268999999999</v>
      </c>
      <c r="H16" s="12">
        <v>43.77</v>
      </c>
      <c r="I16" s="12">
        <v>7.71</v>
      </c>
      <c r="J16" s="12">
        <v>44.82</v>
      </c>
      <c r="K16" s="12">
        <v>7.53</v>
      </c>
      <c r="L16" s="12">
        <v>44.3</v>
      </c>
      <c r="M16" s="12">
        <v>7.62</v>
      </c>
      <c r="N16" s="12">
        <v>15</v>
      </c>
      <c r="O16" s="12" t="s">
        <v>28</v>
      </c>
      <c r="P16" s="12" t="s">
        <v>29</v>
      </c>
      <c r="Q16" s="12">
        <f>P66</f>
        <v>118.63015976523958</v>
      </c>
      <c r="R16" s="12">
        <v>-0.75</v>
      </c>
      <c r="S16" s="12">
        <v>13.84</v>
      </c>
      <c r="T16" s="12">
        <v>0</v>
      </c>
      <c r="U16" s="12">
        <v>-1.25</v>
      </c>
      <c r="V16" s="12">
        <v>125</v>
      </c>
      <c r="W16" s="12">
        <v>-0.625</v>
      </c>
      <c r="X16" s="12">
        <v>0.66</v>
      </c>
      <c r="Y16" s="12">
        <v>649.74009999999987</v>
      </c>
      <c r="Z16" s="15">
        <f t="shared" si="0"/>
        <v>24.838117234000002</v>
      </c>
      <c r="AA16" s="12">
        <f t="shared" si="1"/>
        <v>3.894382162804841</v>
      </c>
      <c r="AB16" s="12">
        <f t="shared" si="2"/>
        <v>5.3577019005522004</v>
      </c>
      <c r="AC16" s="12">
        <f t="shared" si="3"/>
        <v>2.0217019005522006</v>
      </c>
      <c r="AD16" s="12">
        <f t="shared" si="4"/>
        <v>5.916084063357042</v>
      </c>
      <c r="AE16" s="12">
        <v>12</v>
      </c>
      <c r="AF16" s="12">
        <v>1.3360000000000001</v>
      </c>
      <c r="AG16" s="12">
        <v>1.333</v>
      </c>
      <c r="AH16" s="12">
        <v>0.33300000000000002</v>
      </c>
      <c r="AI16" s="12">
        <f t="shared" si="5"/>
        <v>0.14045230199000003</v>
      </c>
      <c r="AJ16" s="12">
        <f t="shared" si="6"/>
        <v>25.596721301989998</v>
      </c>
      <c r="AK16" s="12">
        <f t="shared" si="7"/>
        <v>7.6185101580135441</v>
      </c>
      <c r="AL16" s="12">
        <v>12</v>
      </c>
      <c r="AM16" s="12">
        <f t="shared" si="8"/>
        <v>5.9384417176360031</v>
      </c>
      <c r="AN16" s="12">
        <v>44.3</v>
      </c>
      <c r="AO16" s="16">
        <v>3.9167398170838021</v>
      </c>
      <c r="AP16" s="12"/>
      <c r="AQ16" s="12">
        <f t="shared" si="9"/>
        <v>2210.5741603980177</v>
      </c>
      <c r="AR16" s="10">
        <f t="shared" si="10"/>
        <v>161.54405464423513</v>
      </c>
      <c r="AS16" s="12">
        <f t="shared" si="11"/>
        <v>13.684032911432833</v>
      </c>
      <c r="AT16" s="12">
        <f t="shared" si="12"/>
        <v>2425.8682268551543</v>
      </c>
      <c r="AU16" s="12">
        <f t="shared" si="13"/>
        <v>163.33214274954432</v>
      </c>
      <c r="AV16" s="12">
        <f t="shared" si="14"/>
        <v>14.852362713290383</v>
      </c>
      <c r="AW16" s="12"/>
      <c r="AX16" s="12">
        <v>1.4705882352941175</v>
      </c>
      <c r="AY16" s="12">
        <f t="shared" si="15"/>
        <v>-0.79446426526313352</v>
      </c>
      <c r="AZ16" s="12">
        <f t="shared" si="16"/>
        <v>-0.16946426526313352</v>
      </c>
      <c r="BA16" s="15">
        <v>0.16946426526313399</v>
      </c>
      <c r="BB16" s="12">
        <v>1</v>
      </c>
      <c r="BC16" s="12"/>
      <c r="BD16" s="12"/>
      <c r="BE16" s="12"/>
      <c r="BF16" s="12"/>
    </row>
    <row r="17" spans="1:58" x14ac:dyDescent="0.25">
      <c r="A17" s="12">
        <v>16</v>
      </c>
      <c r="B17" s="12"/>
      <c r="C17" s="12">
        <v>43</v>
      </c>
      <c r="D17" s="12">
        <v>1</v>
      </c>
      <c r="E17" s="12">
        <v>1</v>
      </c>
      <c r="F17" s="12">
        <v>0.12</v>
      </c>
      <c r="G17" s="12">
        <v>28.357132</v>
      </c>
      <c r="H17" s="12">
        <v>40.71</v>
      </c>
      <c r="I17" s="12">
        <v>8.2899999999999991</v>
      </c>
      <c r="J17" s="12">
        <v>42.19</v>
      </c>
      <c r="K17" s="12">
        <v>8</v>
      </c>
      <c r="L17" s="12">
        <v>41.45</v>
      </c>
      <c r="M17" s="12">
        <v>8.14</v>
      </c>
      <c r="N17" s="12">
        <v>15.5</v>
      </c>
      <c r="O17" s="12" t="s">
        <v>28</v>
      </c>
      <c r="P17" s="12" t="s">
        <v>29</v>
      </c>
      <c r="Q17" s="12">
        <f>P66</f>
        <v>118.63015976523958</v>
      </c>
      <c r="R17" s="12">
        <v>-5</v>
      </c>
      <c r="S17" s="12">
        <v>8.57</v>
      </c>
      <c r="T17" s="12">
        <v>-4.25</v>
      </c>
      <c r="U17" s="12">
        <v>-1</v>
      </c>
      <c r="V17" s="12">
        <v>1</v>
      </c>
      <c r="W17" s="12">
        <v>-4.75</v>
      </c>
      <c r="X17" s="12">
        <v>1</v>
      </c>
      <c r="Y17" s="12">
        <v>824.83839999999998</v>
      </c>
      <c r="Z17" s="15">
        <f t="shared" si="0"/>
        <v>25.666168432000003</v>
      </c>
      <c r="AA17" s="12">
        <f t="shared" si="1"/>
        <v>3.8101807185443208</v>
      </c>
      <c r="AB17" s="12">
        <f t="shared" si="2"/>
        <v>5.3577019005522004</v>
      </c>
      <c r="AC17" s="12">
        <f t="shared" si="3"/>
        <v>2.0217019005522006</v>
      </c>
      <c r="AD17" s="12">
        <f t="shared" si="4"/>
        <v>5.8318826190965218</v>
      </c>
      <c r="AE17" s="12">
        <v>12</v>
      </c>
      <c r="AF17" s="12">
        <v>1.3360000000000001</v>
      </c>
      <c r="AG17" s="12">
        <v>1.333</v>
      </c>
      <c r="AH17" s="12">
        <v>0.33300000000000002</v>
      </c>
      <c r="AI17" s="12">
        <f t="shared" si="5"/>
        <v>8.1593791720000031E-2</v>
      </c>
      <c r="AJ17" s="12">
        <f t="shared" si="6"/>
        <v>28.43872579172</v>
      </c>
      <c r="AK17" s="12">
        <f t="shared" si="7"/>
        <v>8.1423401688781656</v>
      </c>
      <c r="AL17" s="12">
        <v>12</v>
      </c>
      <c r="AM17" s="12">
        <f t="shared" si="8"/>
        <v>6.0723995706514007</v>
      </c>
      <c r="AN17" s="12">
        <v>41.45</v>
      </c>
      <c r="AO17" s="16">
        <v>4.0506976700991997</v>
      </c>
      <c r="AP17" s="12"/>
      <c r="AQ17" s="12">
        <f t="shared" si="9"/>
        <v>1881.1825580432353</v>
      </c>
      <c r="AR17" s="10">
        <f t="shared" si="10"/>
        <v>202.01813152222675</v>
      </c>
      <c r="AS17" s="12">
        <f t="shared" si="11"/>
        <v>9.3119491001542158</v>
      </c>
      <c r="AT17" s="12">
        <f t="shared" si="12"/>
        <v>3540.8594776882601</v>
      </c>
      <c r="AU17" s="12">
        <f t="shared" si="13"/>
        <v>215.49146923035249</v>
      </c>
      <c r="AV17" s="12">
        <f t="shared" si="14"/>
        <v>16.431552907104692</v>
      </c>
      <c r="AW17" s="12"/>
      <c r="AX17" s="12">
        <v>1.4492753623188408</v>
      </c>
      <c r="AY17" s="12">
        <f t="shared" si="15"/>
        <v>-4.9125266267958274</v>
      </c>
      <c r="AZ17" s="12">
        <f t="shared" si="16"/>
        <v>-0.16252662679582741</v>
      </c>
      <c r="BA17" s="15">
        <v>0.162526626795827</v>
      </c>
      <c r="BB17" s="12">
        <v>1</v>
      </c>
      <c r="BC17" s="12"/>
      <c r="BD17" s="12"/>
      <c r="BE17" s="12"/>
      <c r="BF17" s="12"/>
    </row>
    <row r="18" spans="1:58" x14ac:dyDescent="0.25">
      <c r="A18" s="12">
        <v>17</v>
      </c>
      <c r="B18" s="12"/>
      <c r="C18" s="12">
        <v>66</v>
      </c>
      <c r="D18" s="12">
        <v>1</v>
      </c>
      <c r="E18" s="12">
        <v>2</v>
      </c>
      <c r="F18" s="12">
        <v>0.33</v>
      </c>
      <c r="G18" s="12">
        <v>26.641760999999999</v>
      </c>
      <c r="H18" s="12">
        <v>43.83</v>
      </c>
      <c r="I18" s="12">
        <v>7.7</v>
      </c>
      <c r="J18" s="12">
        <v>44.12</v>
      </c>
      <c r="K18" s="12">
        <v>7.65</v>
      </c>
      <c r="L18" s="12">
        <v>43.97</v>
      </c>
      <c r="M18" s="12">
        <v>7.68</v>
      </c>
      <c r="N18" s="12">
        <v>14.5</v>
      </c>
      <c r="O18" s="12" t="s">
        <v>28</v>
      </c>
      <c r="P18" s="12" t="s">
        <v>29</v>
      </c>
      <c r="Q18" s="12">
        <f>P66</f>
        <v>118.63015976523958</v>
      </c>
      <c r="R18" s="12">
        <v>-2.76</v>
      </c>
      <c r="S18" s="12">
        <v>10.32</v>
      </c>
      <c r="T18" s="12">
        <v>-3</v>
      </c>
      <c r="U18" s="12">
        <v>0</v>
      </c>
      <c r="V18" s="12">
        <v>0</v>
      </c>
      <c r="W18" s="12">
        <v>-3</v>
      </c>
      <c r="X18" s="12">
        <v>0.8</v>
      </c>
      <c r="Y18" s="12">
        <v>718.77609999999993</v>
      </c>
      <c r="Z18" s="15">
        <f t="shared" si="0"/>
        <v>25.236268305999999</v>
      </c>
      <c r="AA18" s="12">
        <f t="shared" si="1"/>
        <v>4.0013878958755589</v>
      </c>
      <c r="AB18" s="12">
        <f t="shared" si="2"/>
        <v>5.3577019005522004</v>
      </c>
      <c r="AC18" s="12">
        <f t="shared" si="3"/>
        <v>2.0217019005522006</v>
      </c>
      <c r="AD18" s="12">
        <f t="shared" si="4"/>
        <v>6.0230897964277599</v>
      </c>
      <c r="AE18" s="12">
        <v>12</v>
      </c>
      <c r="AF18" s="12">
        <v>1.3360000000000001</v>
      </c>
      <c r="AG18" s="12">
        <v>1.333</v>
      </c>
      <c r="AH18" s="12">
        <v>0.33300000000000002</v>
      </c>
      <c r="AI18" s="12">
        <f t="shared" si="5"/>
        <v>0.11639866931000009</v>
      </c>
      <c r="AJ18" s="12">
        <f t="shared" si="6"/>
        <v>26.75815966931</v>
      </c>
      <c r="AK18" s="12">
        <f t="shared" si="7"/>
        <v>7.6756879690698208</v>
      </c>
      <c r="AL18" s="12">
        <v>12</v>
      </c>
      <c r="AM18" s="12">
        <f t="shared" si="8"/>
        <v>6.1346023338040006</v>
      </c>
      <c r="AN18" s="12">
        <v>43.97</v>
      </c>
      <c r="AO18" s="16">
        <v>4.1129004332517995</v>
      </c>
      <c r="AP18" s="12"/>
      <c r="AQ18" s="12">
        <f t="shared" si="9"/>
        <v>1795.9206142808594</v>
      </c>
      <c r="AR18" s="10">
        <f t="shared" si="10"/>
        <v>171.04421808783735</v>
      </c>
      <c r="AS18" s="12">
        <f t="shared" si="11"/>
        <v>10.499744652921208</v>
      </c>
      <c r="AT18" s="12">
        <f t="shared" si="12"/>
        <v>2612.7383614711807</v>
      </c>
      <c r="AU18" s="12">
        <f t="shared" si="13"/>
        <v>177.64793016494713</v>
      </c>
      <c r="AV18" s="12">
        <f t="shared" si="14"/>
        <v>14.707395459351753</v>
      </c>
      <c r="AW18" s="12"/>
      <c r="AX18" s="12">
        <v>1.4285714285714286</v>
      </c>
      <c r="AY18" s="12">
        <f t="shared" si="15"/>
        <v>-2.9453555645013814</v>
      </c>
      <c r="AZ18" s="12">
        <f t="shared" si="16"/>
        <v>5.4644435498618638E-2</v>
      </c>
      <c r="BA18" s="15">
        <v>5.4644435498618638E-2</v>
      </c>
      <c r="BB18" s="12">
        <v>1</v>
      </c>
      <c r="BC18" s="12"/>
      <c r="BD18" s="12"/>
      <c r="BE18" s="12"/>
      <c r="BF18" s="12"/>
    </row>
    <row r="19" spans="1:58" x14ac:dyDescent="0.25">
      <c r="A19" s="12">
        <v>18</v>
      </c>
      <c r="B19" s="12"/>
      <c r="C19" s="12">
        <v>77</v>
      </c>
      <c r="D19" s="12">
        <v>2</v>
      </c>
      <c r="E19" s="12">
        <v>2</v>
      </c>
      <c r="F19" s="12">
        <v>0.1</v>
      </c>
      <c r="G19" s="12">
        <v>26.875267000000001</v>
      </c>
      <c r="H19" s="12">
        <v>42.13</v>
      </c>
      <c r="I19" s="12">
        <v>8.01</v>
      </c>
      <c r="J19" s="12">
        <v>44</v>
      </c>
      <c r="K19" s="12">
        <v>7.67</v>
      </c>
      <c r="L19" s="12">
        <v>43.06</v>
      </c>
      <c r="M19" s="12">
        <v>7.84</v>
      </c>
      <c r="N19" s="12">
        <v>12.5</v>
      </c>
      <c r="O19" s="12" t="s">
        <v>28</v>
      </c>
      <c r="P19" s="12" t="s">
        <v>29</v>
      </c>
      <c r="Q19" s="12">
        <f>P66</f>
        <v>118.63015976523958</v>
      </c>
      <c r="R19" s="12">
        <v>-1.1499999999999999</v>
      </c>
      <c r="S19" s="12">
        <v>10.76</v>
      </c>
      <c r="T19" s="12">
        <v>-0.25</v>
      </c>
      <c r="U19" s="12">
        <v>-0.5</v>
      </c>
      <c r="V19" s="12">
        <v>13</v>
      </c>
      <c r="W19" s="12">
        <v>-0.5</v>
      </c>
      <c r="X19" s="12">
        <v>0.7</v>
      </c>
      <c r="Y19" s="12">
        <v>732.78489999999999</v>
      </c>
      <c r="Z19" s="15">
        <f t="shared" si="0"/>
        <v>25.304956042000004</v>
      </c>
      <c r="AA19" s="12">
        <f t="shared" si="1"/>
        <v>3.8989085207829213</v>
      </c>
      <c r="AB19" s="12">
        <f t="shared" si="2"/>
        <v>5.3577019005522004</v>
      </c>
      <c r="AC19" s="12">
        <f t="shared" si="3"/>
        <v>2.0217019005522006</v>
      </c>
      <c r="AD19" s="12">
        <f t="shared" si="4"/>
        <v>5.9206104213351214</v>
      </c>
      <c r="AE19" s="12">
        <v>12</v>
      </c>
      <c r="AF19" s="12">
        <v>1.3360000000000001</v>
      </c>
      <c r="AG19" s="12">
        <v>1.333</v>
      </c>
      <c r="AH19" s="12">
        <v>0.33300000000000002</v>
      </c>
      <c r="AI19" s="12">
        <f t="shared" si="5"/>
        <v>0.11166083257000003</v>
      </c>
      <c r="AJ19" s="12">
        <f t="shared" si="6"/>
        <v>26.98692783257</v>
      </c>
      <c r="AK19" s="12">
        <f t="shared" si="7"/>
        <v>7.837900603808639</v>
      </c>
      <c r="AL19" s="12">
        <v>12</v>
      </c>
      <c r="AM19" s="12">
        <f t="shared" si="8"/>
        <v>6.0496837690184009</v>
      </c>
      <c r="AN19" s="12">
        <v>43.06</v>
      </c>
      <c r="AO19" s="16">
        <v>4.0279818684662008</v>
      </c>
      <c r="AP19" s="12"/>
      <c r="AQ19" s="12">
        <f t="shared" si="9"/>
        <v>1983.6770865592221</v>
      </c>
      <c r="AR19" s="10">
        <f t="shared" si="10"/>
        <v>179.06100016670763</v>
      </c>
      <c r="AS19" s="12">
        <f t="shared" si="11"/>
        <v>11.07821962745879</v>
      </c>
      <c r="AT19" s="12">
        <f t="shared" si="12"/>
        <v>2336.0324765140199</v>
      </c>
      <c r="AU19" s="12">
        <f t="shared" si="13"/>
        <v>180.64915775792932</v>
      </c>
      <c r="AV19" s="12">
        <f t="shared" si="14"/>
        <v>12.931322268572732</v>
      </c>
      <c r="AW19" s="12"/>
      <c r="AX19" s="12">
        <v>1.4705882352941175</v>
      </c>
      <c r="AY19" s="12">
        <f t="shared" si="15"/>
        <v>-1.2601097959574807</v>
      </c>
      <c r="AZ19" s="12">
        <f t="shared" si="16"/>
        <v>-0.76010979595748074</v>
      </c>
      <c r="BA19" s="15">
        <v>0.76010979595748096</v>
      </c>
      <c r="BB19" s="12"/>
      <c r="BC19" s="12">
        <v>1</v>
      </c>
      <c r="BD19" s="12"/>
      <c r="BE19" s="12"/>
      <c r="BF19" s="12"/>
    </row>
    <row r="20" spans="1:58" x14ac:dyDescent="0.25">
      <c r="A20" s="12">
        <v>19</v>
      </c>
      <c r="B20" s="12"/>
      <c r="C20" s="12">
        <v>62</v>
      </c>
      <c r="D20" s="12">
        <v>1</v>
      </c>
      <c r="E20" s="12">
        <v>1</v>
      </c>
      <c r="F20" s="12">
        <v>0.9</v>
      </c>
      <c r="G20" s="12">
        <v>25.761623</v>
      </c>
      <c r="H20" s="12">
        <v>45.24</v>
      </c>
      <c r="I20" s="12">
        <v>7.46</v>
      </c>
      <c r="J20" s="12">
        <v>46.11</v>
      </c>
      <c r="K20" s="12">
        <v>7.32</v>
      </c>
      <c r="L20" s="12">
        <v>45.67</v>
      </c>
      <c r="M20" s="12">
        <v>7.39</v>
      </c>
      <c r="N20" s="12">
        <v>14.5</v>
      </c>
      <c r="O20" s="12" t="s">
        <v>28</v>
      </c>
      <c r="P20" s="12" t="s">
        <v>29</v>
      </c>
      <c r="Q20" s="12">
        <f>P66</f>
        <v>118.63015976523958</v>
      </c>
      <c r="R20" s="12">
        <v>-2.1</v>
      </c>
      <c r="S20" s="12">
        <v>11.13</v>
      </c>
      <c r="T20" s="12">
        <v>-1.5</v>
      </c>
      <c r="U20" s="12">
        <v>-1</v>
      </c>
      <c r="V20" s="12">
        <v>170</v>
      </c>
      <c r="W20" s="12">
        <v>-2</v>
      </c>
      <c r="X20" s="12">
        <v>1</v>
      </c>
      <c r="Y20" s="12">
        <v>667.18889999999988</v>
      </c>
      <c r="Z20" s="15">
        <f t="shared" si="0"/>
        <v>24.948568138000002</v>
      </c>
      <c r="AA20" s="12">
        <f t="shared" si="1"/>
        <v>4.1312698289838821</v>
      </c>
      <c r="AB20" s="12">
        <f t="shared" si="2"/>
        <v>5.3577019005522004</v>
      </c>
      <c r="AC20" s="12">
        <f t="shared" si="3"/>
        <v>2.0217019005522006</v>
      </c>
      <c r="AD20" s="12">
        <f t="shared" si="4"/>
        <v>6.1529717295360822</v>
      </c>
      <c r="AE20" s="12">
        <v>12</v>
      </c>
      <c r="AF20" s="12">
        <v>1.3360000000000001</v>
      </c>
      <c r="AG20" s="12">
        <v>1.333</v>
      </c>
      <c r="AH20" s="12">
        <v>0.33300000000000002</v>
      </c>
      <c r="AI20" s="12">
        <f t="shared" si="5"/>
        <v>0.13425666933000002</v>
      </c>
      <c r="AJ20" s="12">
        <f t="shared" si="6"/>
        <v>25.89587966933</v>
      </c>
      <c r="AK20" s="12">
        <f t="shared" si="7"/>
        <v>7.3899715349244577</v>
      </c>
      <c r="AL20" s="12">
        <v>12</v>
      </c>
      <c r="AM20" s="12">
        <f t="shared" si="8"/>
        <v>6.1982935203704006</v>
      </c>
      <c r="AN20" s="12">
        <v>45.67</v>
      </c>
      <c r="AO20" s="16">
        <v>4.1765916198182005</v>
      </c>
      <c r="AP20" s="12"/>
      <c r="AQ20" s="12">
        <f t="shared" si="9"/>
        <v>1669.5645184716384</v>
      </c>
      <c r="AR20" s="10">
        <f t="shared" si="10"/>
        <v>154.46974337680169</v>
      </c>
      <c r="AS20" s="12">
        <f t="shared" si="11"/>
        <v>10.808359501180956</v>
      </c>
      <c r="AT20" s="12">
        <f t="shared" si="12"/>
        <v>2248.5446934523393</v>
      </c>
      <c r="AU20" s="12">
        <f t="shared" si="13"/>
        <v>159.58880343403726</v>
      </c>
      <c r="AV20" s="12">
        <f t="shared" si="14"/>
        <v>14.089614340530655</v>
      </c>
      <c r="AW20" s="12"/>
      <c r="AX20" s="12">
        <v>1.5873015873015872</v>
      </c>
      <c r="AY20" s="12">
        <f t="shared" si="15"/>
        <v>-2.0671905487903111</v>
      </c>
      <c r="AZ20" s="12">
        <f t="shared" si="16"/>
        <v>-6.7190548790311055E-2</v>
      </c>
      <c r="BA20" s="15">
        <v>6.7190548790311097E-2</v>
      </c>
      <c r="BB20" s="12">
        <v>1</v>
      </c>
      <c r="BC20" s="12"/>
      <c r="BD20" s="12"/>
      <c r="BE20" s="12"/>
      <c r="BF20" s="12"/>
    </row>
    <row r="21" spans="1:58" x14ac:dyDescent="0.25">
      <c r="A21" s="12">
        <v>20</v>
      </c>
      <c r="B21" s="12"/>
      <c r="C21" s="12">
        <v>84</v>
      </c>
      <c r="D21" s="12">
        <v>1</v>
      </c>
      <c r="E21" s="12">
        <v>2</v>
      </c>
      <c r="F21" s="12">
        <v>0.4</v>
      </c>
      <c r="G21" s="12">
        <v>26.668704000000002</v>
      </c>
      <c r="H21" s="12">
        <v>43.32</v>
      </c>
      <c r="I21" s="12">
        <v>7.79</v>
      </c>
      <c r="J21" s="12">
        <v>44.12</v>
      </c>
      <c r="K21" s="12">
        <v>7.65</v>
      </c>
      <c r="L21" s="12">
        <v>43.72</v>
      </c>
      <c r="M21" s="12">
        <v>7.72</v>
      </c>
      <c r="N21" s="12">
        <v>14.5</v>
      </c>
      <c r="O21" s="12" t="s">
        <v>28</v>
      </c>
      <c r="P21" s="12" t="s">
        <v>29</v>
      </c>
      <c r="Q21" s="12">
        <f>P66</f>
        <v>118.63015976523958</v>
      </c>
      <c r="R21" s="12">
        <v>-2.62</v>
      </c>
      <c r="S21" s="12">
        <v>10.55</v>
      </c>
      <c r="T21" s="12">
        <v>-3</v>
      </c>
      <c r="U21" s="12">
        <v>-0.5</v>
      </c>
      <c r="V21" s="12">
        <v>88</v>
      </c>
      <c r="W21" s="12">
        <v>-3.25</v>
      </c>
      <c r="X21" s="12">
        <v>0.9</v>
      </c>
      <c r="Y21" s="12">
        <v>720.38559999999995</v>
      </c>
      <c r="Z21" s="15">
        <f t="shared" si="0"/>
        <v>25.244357344000004</v>
      </c>
      <c r="AA21" s="12">
        <f t="shared" si="1"/>
        <v>3.9690698676934417</v>
      </c>
      <c r="AB21" s="12">
        <f t="shared" si="2"/>
        <v>5.3577019005522004</v>
      </c>
      <c r="AC21" s="12">
        <f t="shared" si="3"/>
        <v>2.0217019005522006</v>
      </c>
      <c r="AD21" s="12">
        <f t="shared" si="4"/>
        <v>5.9907717682456418</v>
      </c>
      <c r="AE21" s="12">
        <v>12</v>
      </c>
      <c r="AF21" s="12">
        <v>1.3360000000000001</v>
      </c>
      <c r="AG21" s="12">
        <v>1.333</v>
      </c>
      <c r="AH21" s="12">
        <v>0.33300000000000002</v>
      </c>
      <c r="AI21" s="12">
        <f t="shared" si="5"/>
        <v>0.11585199583999994</v>
      </c>
      <c r="AJ21" s="12">
        <f t="shared" si="6"/>
        <v>26.784555995840002</v>
      </c>
      <c r="AK21" s="12">
        <f t="shared" si="7"/>
        <v>7.7195791399817022</v>
      </c>
      <c r="AL21" s="12">
        <v>12</v>
      </c>
      <c r="AM21" s="12">
        <f t="shared" si="8"/>
        <v>6.1043105529650017</v>
      </c>
      <c r="AN21" s="12">
        <v>43.72</v>
      </c>
      <c r="AO21" s="16">
        <v>4.0826086524128016</v>
      </c>
      <c r="AP21" s="12"/>
      <c r="AQ21" s="12">
        <f t="shared" si="9"/>
        <v>1862.5183807595158</v>
      </c>
      <c r="AR21" s="10">
        <f t="shared" si="10"/>
        <v>172.97165375734355</v>
      </c>
      <c r="AS21" s="12">
        <f t="shared" si="11"/>
        <v>10.767766511456172</v>
      </c>
      <c r="AT21" s="12">
        <f t="shared" si="12"/>
        <v>2644.8213726975659</v>
      </c>
      <c r="AU21" s="12">
        <f t="shared" si="13"/>
        <v>179.18246826621458</v>
      </c>
      <c r="AV21" s="12">
        <f t="shared" si="14"/>
        <v>14.760491906876222</v>
      </c>
      <c r="AW21" s="12"/>
      <c r="AX21" s="12">
        <v>1.4492753623188408</v>
      </c>
      <c r="AY21" s="12">
        <f t="shared" si="15"/>
        <v>-2.7549805228398343</v>
      </c>
      <c r="AZ21" s="12">
        <f t="shared" si="16"/>
        <v>0.4950194771601657</v>
      </c>
      <c r="BA21" s="15">
        <v>0.4950194771601657</v>
      </c>
      <c r="BB21" s="12">
        <v>1</v>
      </c>
      <c r="BC21" s="12"/>
      <c r="BD21" s="12"/>
      <c r="BE21" s="12"/>
      <c r="BF21" s="12"/>
    </row>
    <row r="22" spans="1:58" x14ac:dyDescent="0.25">
      <c r="A22" s="12">
        <v>21</v>
      </c>
      <c r="B22" s="12"/>
      <c r="C22" s="12">
        <v>58</v>
      </c>
      <c r="D22" s="12">
        <v>1</v>
      </c>
      <c r="E22" s="12">
        <v>1</v>
      </c>
      <c r="F22" s="12">
        <v>0.4</v>
      </c>
      <c r="G22" s="12">
        <v>26.093920000000001</v>
      </c>
      <c r="H22" s="12">
        <v>43.16</v>
      </c>
      <c r="I22" s="12">
        <v>7.82</v>
      </c>
      <c r="J22" s="12">
        <v>43.38</v>
      </c>
      <c r="K22" s="12">
        <v>7.78</v>
      </c>
      <c r="L22" s="12">
        <v>43.27</v>
      </c>
      <c r="M22" s="12">
        <v>7.8</v>
      </c>
      <c r="N22" s="12">
        <v>16.5</v>
      </c>
      <c r="O22" s="12" t="s">
        <v>28</v>
      </c>
      <c r="P22" s="12" t="s">
        <v>29</v>
      </c>
      <c r="Q22" s="12">
        <f>P66</f>
        <v>118.63015976523958</v>
      </c>
      <c r="R22" s="12">
        <v>-2.4</v>
      </c>
      <c r="S22" s="12">
        <v>12.937505527984845</v>
      </c>
      <c r="T22" s="12">
        <v>-2.25</v>
      </c>
      <c r="U22" s="12">
        <v>-0.5</v>
      </c>
      <c r="V22" s="12">
        <v>80</v>
      </c>
      <c r="W22" s="12">
        <v>-2.5</v>
      </c>
      <c r="X22" s="12">
        <v>1</v>
      </c>
      <c r="Y22" s="12">
        <v>686.43999999999994</v>
      </c>
      <c r="Z22" s="15">
        <f t="shared" si="0"/>
        <v>25.06253872000001</v>
      </c>
      <c r="AA22" s="12">
        <f t="shared" si="1"/>
        <v>3.8350441059872038</v>
      </c>
      <c r="AB22" s="12">
        <f t="shared" si="2"/>
        <v>5.3577019005522004</v>
      </c>
      <c r="AC22" s="12">
        <f t="shared" si="3"/>
        <v>2.0217019005522006</v>
      </c>
      <c r="AD22" s="12">
        <f t="shared" si="4"/>
        <v>5.8567460065394048</v>
      </c>
      <c r="AE22" s="12">
        <v>12</v>
      </c>
      <c r="AF22" s="12">
        <v>1.3360000000000001</v>
      </c>
      <c r="AG22" s="12">
        <v>1.333</v>
      </c>
      <c r="AH22" s="12">
        <v>0.33300000000000002</v>
      </c>
      <c r="AI22" s="12">
        <f t="shared" si="5"/>
        <v>0.12751436319999998</v>
      </c>
      <c r="AJ22" s="12">
        <f t="shared" si="6"/>
        <v>26.2214343632</v>
      </c>
      <c r="AK22" s="12">
        <f t="shared" si="7"/>
        <v>7.7998613357984743</v>
      </c>
      <c r="AL22" s="12">
        <v>12</v>
      </c>
      <c r="AM22" s="12">
        <f t="shared" si="8"/>
        <v>5.9270581812722014</v>
      </c>
      <c r="AN22" s="12">
        <v>43.27</v>
      </c>
      <c r="AO22" s="16">
        <v>3.9053562807200004</v>
      </c>
      <c r="AP22" s="12"/>
      <c r="AQ22" s="12">
        <f t="shared" si="9"/>
        <v>2256.3398078460336</v>
      </c>
      <c r="AR22" s="10">
        <f t="shared" si="10"/>
        <v>172.49539295911828</v>
      </c>
      <c r="AS22" s="12">
        <f t="shared" si="11"/>
        <v>13.080580119497975</v>
      </c>
      <c r="AT22" s="12">
        <f t="shared" si="12"/>
        <v>2977.1067116330182</v>
      </c>
      <c r="AU22" s="12">
        <f t="shared" si="13"/>
        <v>178.61339784621703</v>
      </c>
      <c r="AV22" s="12">
        <f t="shared" si="14"/>
        <v>16.667880167624684</v>
      </c>
      <c r="AW22" s="12"/>
      <c r="AX22" s="12">
        <v>1.4492753623188408</v>
      </c>
      <c r="AY22" s="12">
        <f t="shared" si="15"/>
        <v>-2.4752370332074287</v>
      </c>
      <c r="AZ22" s="12">
        <f t="shared" si="16"/>
        <v>2.4762966792571284E-2</v>
      </c>
      <c r="BA22" s="15">
        <v>2.4762966792571284E-2</v>
      </c>
      <c r="BB22" s="12">
        <v>1</v>
      </c>
      <c r="BC22" s="12"/>
      <c r="BD22" s="12"/>
      <c r="BE22" s="12"/>
      <c r="BF22" s="12"/>
    </row>
    <row r="23" spans="1:58" x14ac:dyDescent="0.25">
      <c r="A23" s="12">
        <v>22</v>
      </c>
      <c r="B23" s="12"/>
      <c r="C23" s="12">
        <v>75</v>
      </c>
      <c r="D23" s="12">
        <v>1</v>
      </c>
      <c r="E23" s="12">
        <v>1</v>
      </c>
      <c r="F23" s="12">
        <v>0.2</v>
      </c>
      <c r="G23" s="12">
        <v>27.459032000000001</v>
      </c>
      <c r="H23" s="12">
        <v>45.18</v>
      </c>
      <c r="I23" s="12">
        <v>7.47</v>
      </c>
      <c r="J23" s="12">
        <v>45.49</v>
      </c>
      <c r="K23" s="12">
        <v>7.42</v>
      </c>
      <c r="L23" s="12">
        <v>45.34</v>
      </c>
      <c r="M23" s="12">
        <v>7.45</v>
      </c>
      <c r="N23" s="12">
        <v>10.5</v>
      </c>
      <c r="O23" s="12" t="s">
        <v>28</v>
      </c>
      <c r="P23" s="12" t="s">
        <v>29</v>
      </c>
      <c r="Q23" s="12">
        <f>P66</f>
        <v>118.63015976523958</v>
      </c>
      <c r="R23" s="12">
        <v>-2.8</v>
      </c>
      <c r="S23" s="12">
        <v>5.89</v>
      </c>
      <c r="T23" s="12">
        <v>-3</v>
      </c>
      <c r="U23" s="12">
        <v>-0.5</v>
      </c>
      <c r="V23" s="12">
        <v>90</v>
      </c>
      <c r="W23" s="12">
        <v>-3.25</v>
      </c>
      <c r="X23" s="12">
        <v>0.66</v>
      </c>
      <c r="Y23" s="12">
        <v>768.39839999999992</v>
      </c>
      <c r="Z23" s="15">
        <f t="shared" si="0"/>
        <v>25.462656832</v>
      </c>
      <c r="AA23" s="12">
        <f t="shared" si="1"/>
        <v>4.2830576279283203</v>
      </c>
      <c r="AB23" s="12">
        <f t="shared" si="2"/>
        <v>5.3577019005522004</v>
      </c>
      <c r="AC23" s="12">
        <f t="shared" si="3"/>
        <v>2.0217019005522006</v>
      </c>
      <c r="AD23" s="12">
        <f t="shared" si="4"/>
        <v>6.3047595284805205</v>
      </c>
      <c r="AE23" s="12">
        <v>12</v>
      </c>
      <c r="AF23" s="12">
        <v>1.3360000000000001</v>
      </c>
      <c r="AG23" s="12">
        <v>1.333</v>
      </c>
      <c r="AH23" s="12">
        <v>0.33300000000000002</v>
      </c>
      <c r="AI23" s="12">
        <f t="shared" si="5"/>
        <v>9.9816240719999949E-2</v>
      </c>
      <c r="AJ23" s="12">
        <f t="shared" si="6"/>
        <v>27.55884824072</v>
      </c>
      <c r="AK23" s="12">
        <f t="shared" si="7"/>
        <v>7.4437582708425225</v>
      </c>
      <c r="AL23" s="12">
        <v>12</v>
      </c>
      <c r="AM23" s="12">
        <f t="shared" si="8"/>
        <v>6.4777349019314006</v>
      </c>
      <c r="AN23" s="12">
        <v>45.34</v>
      </c>
      <c r="AO23" s="16">
        <v>4.4560330013792004</v>
      </c>
      <c r="AP23" s="12"/>
      <c r="AQ23" s="12">
        <f t="shared" si="9"/>
        <v>1025.7334864762952</v>
      </c>
      <c r="AR23" s="10">
        <f t="shared" si="10"/>
        <v>166.74632018120215</v>
      </c>
      <c r="AS23" s="12">
        <f t="shared" si="11"/>
        <v>6.1514610059258716</v>
      </c>
      <c r="AT23" s="12">
        <f t="shared" si="12"/>
        <v>1827.5910976755779</v>
      </c>
      <c r="AU23" s="12">
        <f t="shared" si="13"/>
        <v>172.53746390929652</v>
      </c>
      <c r="AV23" s="12">
        <f t="shared" si="14"/>
        <v>10.592430514895874</v>
      </c>
      <c r="AW23" s="12"/>
      <c r="AX23" s="12">
        <v>1.5384615384615383</v>
      </c>
      <c r="AY23" s="12">
        <f t="shared" si="15"/>
        <v>-2.8866301808305015</v>
      </c>
      <c r="AZ23" s="12">
        <f t="shared" si="16"/>
        <v>0.36336981916949851</v>
      </c>
      <c r="BA23" s="15">
        <v>0.36336981916949851</v>
      </c>
      <c r="BB23" s="12">
        <v>1</v>
      </c>
      <c r="BC23" s="12"/>
      <c r="BD23" s="12"/>
      <c r="BE23" s="12"/>
      <c r="BF23" s="12"/>
    </row>
    <row r="24" spans="1:58" x14ac:dyDescent="0.25">
      <c r="A24" s="12">
        <v>23</v>
      </c>
      <c r="B24" s="12"/>
      <c r="C24" s="12">
        <v>84</v>
      </c>
      <c r="D24" s="12">
        <v>1</v>
      </c>
      <c r="E24" s="12">
        <v>1</v>
      </c>
      <c r="F24" s="12">
        <v>0.5</v>
      </c>
      <c r="G24" s="12">
        <v>25.501173999999999</v>
      </c>
      <c r="H24" s="12">
        <v>43.05</v>
      </c>
      <c r="I24" s="12">
        <v>7.84</v>
      </c>
      <c r="J24" s="12">
        <v>44.23</v>
      </c>
      <c r="K24" s="12">
        <v>7.63</v>
      </c>
      <c r="L24" s="12">
        <v>43.64</v>
      </c>
      <c r="M24" s="12">
        <v>7.73</v>
      </c>
      <c r="N24" s="12">
        <v>18</v>
      </c>
      <c r="O24" s="12" t="s">
        <v>28</v>
      </c>
      <c r="P24" s="12" t="s">
        <v>29</v>
      </c>
      <c r="Q24" s="12">
        <f>P66</f>
        <v>118.63015976523958</v>
      </c>
      <c r="R24" s="12">
        <v>-2.2999999999999998</v>
      </c>
      <c r="S24" s="12">
        <v>14.46</v>
      </c>
      <c r="T24" s="12">
        <v>-1.5</v>
      </c>
      <c r="U24" s="12">
        <v>-1.5</v>
      </c>
      <c r="V24" s="12">
        <v>111</v>
      </c>
      <c r="W24" s="12">
        <v>-2.25</v>
      </c>
      <c r="X24" s="12">
        <v>0.7</v>
      </c>
      <c r="Y24" s="12">
        <v>652.2915999999999</v>
      </c>
      <c r="Z24" s="15">
        <f t="shared" si="0"/>
        <v>24.854703664000002</v>
      </c>
      <c r="AA24" s="12">
        <f t="shared" si="1"/>
        <v>3.8072206372566404</v>
      </c>
      <c r="AB24" s="12">
        <f t="shared" si="2"/>
        <v>5.3577019005522004</v>
      </c>
      <c r="AC24" s="12">
        <f t="shared" si="3"/>
        <v>2.0217019005522006</v>
      </c>
      <c r="AD24" s="12">
        <f t="shared" si="4"/>
        <v>5.8289225378088414</v>
      </c>
      <c r="AE24" s="12">
        <v>12</v>
      </c>
      <c r="AF24" s="12">
        <v>1.3360000000000001</v>
      </c>
      <c r="AG24" s="12">
        <v>1.333</v>
      </c>
      <c r="AH24" s="12">
        <v>0.33300000000000002</v>
      </c>
      <c r="AI24" s="12">
        <f t="shared" si="5"/>
        <v>0.13954117954</v>
      </c>
      <c r="AJ24" s="12">
        <f t="shared" si="6"/>
        <v>25.640715179539999</v>
      </c>
      <c r="AK24" s="12">
        <f t="shared" si="7"/>
        <v>7.7337305224564616</v>
      </c>
      <c r="AL24" s="12">
        <v>12</v>
      </c>
      <c r="AM24" s="12">
        <f t="shared" si="8"/>
        <v>5.8546572709930018</v>
      </c>
      <c r="AN24" s="12">
        <v>43.64</v>
      </c>
      <c r="AO24" s="16">
        <v>3.8329553704408008</v>
      </c>
      <c r="AP24" s="12"/>
      <c r="AQ24" s="12">
        <f t="shared" si="9"/>
        <v>2396.6581798152574</v>
      </c>
      <c r="AR24" s="10">
        <f t="shared" si="10"/>
        <v>166.2453637054212</v>
      </c>
      <c r="AS24" s="12">
        <f t="shared" si="11"/>
        <v>14.416391088427709</v>
      </c>
      <c r="AT24" s="12">
        <f t="shared" si="12"/>
        <v>3072.1372125636208</v>
      </c>
      <c r="AU24" s="12">
        <f t="shared" si="13"/>
        <v>172.49811347565685</v>
      </c>
      <c r="AV24" s="12">
        <f t="shared" si="14"/>
        <v>17.809685860692991</v>
      </c>
      <c r="AW24" s="12"/>
      <c r="AX24" s="12">
        <v>1.4925373134328357</v>
      </c>
      <c r="AY24" s="12">
        <f t="shared" si="15"/>
        <v>-2.2735074974177389</v>
      </c>
      <c r="AZ24" s="12">
        <f t="shared" si="16"/>
        <v>-2.3507497417738943E-2</v>
      </c>
      <c r="BA24" s="15">
        <v>2.3507497417738901E-2</v>
      </c>
      <c r="BB24" s="12">
        <v>1</v>
      </c>
      <c r="BC24" s="12"/>
      <c r="BD24" s="12"/>
      <c r="BE24" s="12"/>
      <c r="BF24" s="12"/>
    </row>
    <row r="25" spans="1:58" x14ac:dyDescent="0.25">
      <c r="A25" s="12">
        <v>24</v>
      </c>
      <c r="B25" s="12"/>
      <c r="C25" s="12">
        <v>75</v>
      </c>
      <c r="D25" s="12">
        <v>1</v>
      </c>
      <c r="E25" s="12">
        <v>2</v>
      </c>
      <c r="F25" s="12">
        <v>0.33</v>
      </c>
      <c r="G25" s="12">
        <v>26.659723</v>
      </c>
      <c r="H25" s="12">
        <v>45.36</v>
      </c>
      <c r="I25" s="12">
        <v>7.44</v>
      </c>
      <c r="J25" s="12">
        <v>46.04</v>
      </c>
      <c r="K25" s="12">
        <v>7.33</v>
      </c>
      <c r="L25" s="12">
        <v>45.7</v>
      </c>
      <c r="M25" s="12">
        <v>7.38</v>
      </c>
      <c r="N25" s="12">
        <v>12</v>
      </c>
      <c r="O25" s="12" t="s">
        <v>28</v>
      </c>
      <c r="P25" s="12" t="s">
        <v>29</v>
      </c>
      <c r="Q25" s="12">
        <f>P66</f>
        <v>118.63015976523958</v>
      </c>
      <c r="R25" s="12">
        <v>-2.42</v>
      </c>
      <c r="S25" s="12">
        <v>8.01</v>
      </c>
      <c r="T25" s="12">
        <v>-1.5</v>
      </c>
      <c r="U25" s="12">
        <v>-1</v>
      </c>
      <c r="V25" s="12">
        <v>125</v>
      </c>
      <c r="W25" s="12">
        <v>-2</v>
      </c>
      <c r="X25" s="12">
        <v>0.66</v>
      </c>
      <c r="Y25" s="12">
        <v>719.84889999999996</v>
      </c>
      <c r="Z25" s="15">
        <f t="shared" si="0"/>
        <v>25.241665738000002</v>
      </c>
      <c r="AA25" s="12">
        <f t="shared" si="1"/>
        <v>4.248734807959881</v>
      </c>
      <c r="AB25" s="12">
        <f t="shared" si="2"/>
        <v>5.3577019005522004</v>
      </c>
      <c r="AC25" s="12">
        <f t="shared" si="3"/>
        <v>2.0217019005522006</v>
      </c>
      <c r="AD25" s="12">
        <f t="shared" si="4"/>
        <v>6.2704367085120811</v>
      </c>
      <c r="AE25" s="12">
        <v>12</v>
      </c>
      <c r="AF25" s="12">
        <v>1.3360000000000001</v>
      </c>
      <c r="AG25" s="12">
        <v>1.333</v>
      </c>
      <c r="AH25" s="12">
        <v>0.33300000000000002</v>
      </c>
      <c r="AI25" s="12">
        <f t="shared" si="5"/>
        <v>0.11603422032999999</v>
      </c>
      <c r="AJ25" s="12">
        <f t="shared" si="6"/>
        <v>26.77575722033</v>
      </c>
      <c r="AK25" s="12">
        <f t="shared" si="7"/>
        <v>7.3851203501094087</v>
      </c>
      <c r="AL25" s="12">
        <v>12</v>
      </c>
      <c r="AM25" s="12">
        <f t="shared" si="8"/>
        <v>6.3833000774504001</v>
      </c>
      <c r="AN25" s="12">
        <v>45.7</v>
      </c>
      <c r="AO25" s="16">
        <v>4.3615981768982</v>
      </c>
      <c r="AP25" s="12"/>
      <c r="AQ25" s="12">
        <f t="shared" si="9"/>
        <v>1269.45869419071</v>
      </c>
      <c r="AR25" s="10">
        <f t="shared" si="10"/>
        <v>159.49992537503221</v>
      </c>
      <c r="AS25" s="12">
        <f t="shared" si="11"/>
        <v>7.9589924020706064</v>
      </c>
      <c r="AT25" s="12">
        <f t="shared" si="12"/>
        <v>1945.6480025073222</v>
      </c>
      <c r="AU25" s="12">
        <f t="shared" si="13"/>
        <v>164.76614635814315</v>
      </c>
      <c r="AV25" s="12">
        <f t="shared" si="14"/>
        <v>11.808542261334278</v>
      </c>
      <c r="AW25" s="12"/>
      <c r="AX25" s="12">
        <v>1.6666666666666667</v>
      </c>
      <c r="AY25" s="12">
        <f t="shared" si="15"/>
        <v>-2.309729915558203</v>
      </c>
      <c r="AZ25" s="12">
        <f t="shared" si="16"/>
        <v>-0.30972991555820295</v>
      </c>
      <c r="BA25" s="15">
        <v>0.30972991555820301</v>
      </c>
      <c r="BB25" s="12">
        <v>1</v>
      </c>
      <c r="BC25" s="12"/>
      <c r="BD25" s="12"/>
      <c r="BE25" s="12"/>
      <c r="BF25" s="12"/>
    </row>
    <row r="26" spans="1:58" x14ac:dyDescent="0.25">
      <c r="A26" s="12">
        <v>25</v>
      </c>
      <c r="B26" s="12"/>
      <c r="C26" s="12">
        <v>66</v>
      </c>
      <c r="D26" s="12">
        <v>1</v>
      </c>
      <c r="E26" s="12">
        <v>2</v>
      </c>
      <c r="F26" s="12">
        <v>0.5</v>
      </c>
      <c r="G26" s="12">
        <v>25.734680000000001</v>
      </c>
      <c r="H26" s="12">
        <v>44.23</v>
      </c>
      <c r="I26" s="12">
        <v>7.63</v>
      </c>
      <c r="J26" s="12">
        <v>45.06</v>
      </c>
      <c r="K26" s="12">
        <v>7.49</v>
      </c>
      <c r="L26" s="12">
        <v>44.64</v>
      </c>
      <c r="M26" s="12">
        <v>7.56</v>
      </c>
      <c r="N26" s="12">
        <v>13.5</v>
      </c>
      <c r="O26" s="12" t="s">
        <v>28</v>
      </c>
      <c r="P26" s="12" t="s">
        <v>29</v>
      </c>
      <c r="Q26" s="12">
        <f>P66</f>
        <v>118.63015976523958</v>
      </c>
      <c r="R26" s="12">
        <v>0.65</v>
      </c>
      <c r="S26" s="12">
        <v>12.47</v>
      </c>
      <c r="T26" s="12">
        <v>0</v>
      </c>
      <c r="U26" s="12">
        <v>-1.25</v>
      </c>
      <c r="V26" s="12">
        <v>105</v>
      </c>
      <c r="W26" s="12">
        <v>-0.625</v>
      </c>
      <c r="X26" s="12">
        <v>1</v>
      </c>
      <c r="Y26" s="12">
        <v>665.64</v>
      </c>
      <c r="Z26" s="15">
        <f t="shared" si="0"/>
        <v>24.939042880000006</v>
      </c>
      <c r="AA26" s="12">
        <f t="shared" si="1"/>
        <v>3.9815675028288027</v>
      </c>
      <c r="AB26" s="12">
        <f t="shared" si="2"/>
        <v>5.3577019005522004</v>
      </c>
      <c r="AC26" s="12">
        <f t="shared" si="3"/>
        <v>2.0217019005522006</v>
      </c>
      <c r="AD26" s="12">
        <f t="shared" si="4"/>
        <v>6.0032694033810028</v>
      </c>
      <c r="AE26" s="12">
        <v>12</v>
      </c>
      <c r="AF26" s="12">
        <v>1.3360000000000001</v>
      </c>
      <c r="AG26" s="12">
        <v>1.333</v>
      </c>
      <c r="AH26" s="12">
        <v>0.33300000000000002</v>
      </c>
      <c r="AI26" s="12">
        <f t="shared" si="5"/>
        <v>0.13480334279999995</v>
      </c>
      <c r="AJ26" s="12">
        <f t="shared" si="6"/>
        <v>25.869483342800002</v>
      </c>
      <c r="AK26" s="12">
        <f t="shared" si="7"/>
        <v>7.560483870967742</v>
      </c>
      <c r="AL26" s="12">
        <v>12</v>
      </c>
      <c r="AM26" s="12">
        <f t="shared" si="8"/>
        <v>6.046564946872202</v>
      </c>
      <c r="AN26" s="12">
        <v>44.64</v>
      </c>
      <c r="AO26" s="16">
        <v>4.0248630463200019</v>
      </c>
      <c r="AP26" s="12"/>
      <c r="AQ26" s="12">
        <f t="shared" si="9"/>
        <v>1985.6547139432309</v>
      </c>
      <c r="AR26" s="10">
        <f t="shared" si="10"/>
        <v>160.95045790532839</v>
      </c>
      <c r="AS26" s="12">
        <f t="shared" si="11"/>
        <v>12.337055388256179</v>
      </c>
      <c r="AT26" s="12">
        <f t="shared" si="12"/>
        <v>1800.3198884127232</v>
      </c>
      <c r="AU26" s="12">
        <f t="shared" si="13"/>
        <v>158.47441348874023</v>
      </c>
      <c r="AV26" s="12">
        <f t="shared" si="14"/>
        <v>11.360318986387275</v>
      </c>
      <c r="AW26" s="12"/>
      <c r="AX26" s="12">
        <v>1.5625</v>
      </c>
      <c r="AY26" s="12">
        <f t="shared" si="15"/>
        <v>0.62511129719609815</v>
      </c>
      <c r="AZ26" s="12">
        <f t="shared" si="16"/>
        <v>1.2501112971960981</v>
      </c>
      <c r="BA26" s="15">
        <v>1.2501112971960981</v>
      </c>
      <c r="BB26" s="12"/>
      <c r="BC26" s="12"/>
      <c r="BD26" s="12"/>
      <c r="BE26" s="12">
        <v>1</v>
      </c>
      <c r="BF26" s="12"/>
    </row>
    <row r="27" spans="1:58" x14ac:dyDescent="0.25">
      <c r="A27" s="12">
        <v>26</v>
      </c>
      <c r="B27" s="12"/>
      <c r="C27" s="12">
        <v>82</v>
      </c>
      <c r="D27" s="12">
        <v>1</v>
      </c>
      <c r="E27" s="12">
        <v>2</v>
      </c>
      <c r="F27" s="12">
        <v>0.5</v>
      </c>
      <c r="G27" s="12">
        <v>25.420345000000001</v>
      </c>
      <c r="H27" s="12">
        <v>45.98</v>
      </c>
      <c r="I27" s="12">
        <v>7.34</v>
      </c>
      <c r="J27" s="12">
        <v>46.49</v>
      </c>
      <c r="K27" s="12">
        <v>7.26</v>
      </c>
      <c r="L27" s="12">
        <v>46.23</v>
      </c>
      <c r="M27" s="12">
        <v>7.3</v>
      </c>
      <c r="N27" s="12">
        <v>16</v>
      </c>
      <c r="O27" s="12" t="s">
        <v>28</v>
      </c>
      <c r="P27" s="12" t="s">
        <v>29</v>
      </c>
      <c r="Q27" s="12">
        <f>P66</f>
        <v>118.63015976523958</v>
      </c>
      <c r="R27" s="12">
        <v>-2.6</v>
      </c>
      <c r="S27" s="12">
        <v>11.66</v>
      </c>
      <c r="T27" s="12">
        <v>-1.75</v>
      </c>
      <c r="U27" s="12">
        <v>-1.25</v>
      </c>
      <c r="V27" s="12">
        <v>10</v>
      </c>
      <c r="W27" s="12">
        <v>-2.375</v>
      </c>
      <c r="X27" s="12">
        <v>0.7</v>
      </c>
      <c r="Y27" s="12">
        <v>647.70249999999999</v>
      </c>
      <c r="Z27" s="15">
        <f t="shared" si="0"/>
        <v>24.82476277</v>
      </c>
      <c r="AA27" s="12">
        <f t="shared" si="1"/>
        <v>4.1628399675401999</v>
      </c>
      <c r="AB27" s="12">
        <f t="shared" si="2"/>
        <v>5.3577019005522004</v>
      </c>
      <c r="AC27" s="12">
        <f t="shared" si="3"/>
        <v>2.0217019005522006</v>
      </c>
      <c r="AD27" s="12">
        <f t="shared" si="4"/>
        <v>6.1845418680924009</v>
      </c>
      <c r="AE27" s="12">
        <v>12</v>
      </c>
      <c r="AF27" s="12">
        <v>1.3360000000000001</v>
      </c>
      <c r="AG27" s="12">
        <v>1.333</v>
      </c>
      <c r="AH27" s="12">
        <v>0.33300000000000002</v>
      </c>
      <c r="AI27" s="12">
        <f t="shared" si="5"/>
        <v>0.14118119995</v>
      </c>
      <c r="AJ27" s="12">
        <f t="shared" si="6"/>
        <v>25.561526199950002</v>
      </c>
      <c r="AK27" s="12">
        <f t="shared" si="7"/>
        <v>7.3004542504866974</v>
      </c>
      <c r="AL27" s="12">
        <v>12</v>
      </c>
      <c r="AM27" s="12">
        <f t="shared" si="8"/>
        <v>6.2041978592472002</v>
      </c>
      <c r="AN27" s="12">
        <v>46.23</v>
      </c>
      <c r="AO27" s="16">
        <v>4.1824959586949992</v>
      </c>
      <c r="AP27" s="12"/>
      <c r="AQ27" s="12">
        <f t="shared" si="9"/>
        <v>1658.5353218333471</v>
      </c>
      <c r="AR27" s="10">
        <f t="shared" si="10"/>
        <v>149.08563456754891</v>
      </c>
      <c r="AS27" s="12">
        <f t="shared" si="11"/>
        <v>11.124715849680907</v>
      </c>
      <c r="AT27" s="12">
        <f t="shared" si="12"/>
        <v>2358.4927340897625</v>
      </c>
      <c r="AU27" s="12">
        <f t="shared" si="13"/>
        <v>155.73007728865443</v>
      </c>
      <c r="AV27" s="12">
        <f t="shared" si="14"/>
        <v>15.144747727301027</v>
      </c>
      <c r="AW27" s="12"/>
      <c r="AX27" s="12">
        <v>1.5873015873015872</v>
      </c>
      <c r="AY27" s="12">
        <f t="shared" si="15"/>
        <v>-2.5326200829006758</v>
      </c>
      <c r="AZ27" s="12">
        <f t="shared" si="16"/>
        <v>-0.15762008290067575</v>
      </c>
      <c r="BA27" s="15">
        <v>0.157620082900676</v>
      </c>
      <c r="BB27" s="12">
        <v>1</v>
      </c>
      <c r="BC27" s="12"/>
      <c r="BD27" s="12"/>
      <c r="BE27" s="12"/>
      <c r="BF27" s="12"/>
    </row>
    <row r="28" spans="1:58" x14ac:dyDescent="0.25">
      <c r="A28" s="12">
        <v>27</v>
      </c>
      <c r="B28" s="12"/>
      <c r="C28" s="12">
        <v>59</v>
      </c>
      <c r="D28" s="12">
        <v>1</v>
      </c>
      <c r="E28" s="12">
        <v>1</v>
      </c>
      <c r="F28" s="12">
        <v>0.2</v>
      </c>
      <c r="G28" s="12">
        <v>25.914300000000001</v>
      </c>
      <c r="H28" s="12">
        <v>43.21</v>
      </c>
      <c r="I28" s="12">
        <v>7.81</v>
      </c>
      <c r="J28" s="12">
        <v>43.66</v>
      </c>
      <c r="K28" s="12">
        <v>7.73</v>
      </c>
      <c r="L28" s="12">
        <v>43.44</v>
      </c>
      <c r="M28" s="12">
        <v>7.77</v>
      </c>
      <c r="N28" s="12">
        <v>16.5</v>
      </c>
      <c r="O28" s="12" t="s">
        <v>28</v>
      </c>
      <c r="P28" s="12" t="s">
        <v>29</v>
      </c>
      <c r="Q28" s="12">
        <f>P66</f>
        <v>118.63015976523958</v>
      </c>
      <c r="R28" s="12">
        <v>-2.15</v>
      </c>
      <c r="S28" s="12">
        <v>16.5</v>
      </c>
      <c r="T28" s="12">
        <v>-2.5</v>
      </c>
      <c r="U28" s="12">
        <v>-0.25</v>
      </c>
      <c r="V28" s="12">
        <v>140</v>
      </c>
      <c r="W28" s="12">
        <v>-2.625</v>
      </c>
      <c r="X28" s="12">
        <v>1</v>
      </c>
      <c r="Y28" s="12">
        <v>676</v>
      </c>
      <c r="Z28" s="15">
        <f t="shared" si="0"/>
        <v>25.001738800000005</v>
      </c>
      <c r="AA28" s="12">
        <f t="shared" si="1"/>
        <v>3.8356604288880005</v>
      </c>
      <c r="AB28" s="12">
        <f t="shared" si="2"/>
        <v>5.3577019005522004</v>
      </c>
      <c r="AC28" s="12">
        <f t="shared" si="3"/>
        <v>2.0217019005522006</v>
      </c>
      <c r="AD28" s="12">
        <f t="shared" si="4"/>
        <v>5.8573623294402015</v>
      </c>
      <c r="AE28" s="12">
        <v>12</v>
      </c>
      <c r="AF28" s="12">
        <v>1.3360000000000001</v>
      </c>
      <c r="AG28" s="12">
        <v>1.333</v>
      </c>
      <c r="AH28" s="12">
        <v>0.33300000000000002</v>
      </c>
      <c r="AI28" s="12">
        <f t="shared" si="5"/>
        <v>0.13115885299999996</v>
      </c>
      <c r="AJ28" s="12">
        <f t="shared" si="6"/>
        <v>26.045458853</v>
      </c>
      <c r="AK28" s="12">
        <f t="shared" si="7"/>
        <v>7.7693370165745863</v>
      </c>
      <c r="AL28" s="12">
        <v>12</v>
      </c>
      <c r="AM28" s="12">
        <f t="shared" si="8"/>
        <v>5.9141661885522012</v>
      </c>
      <c r="AN28" s="12">
        <v>43.44</v>
      </c>
      <c r="AO28" s="16">
        <v>3.8924642880000002</v>
      </c>
      <c r="AP28" s="12"/>
      <c r="AQ28" s="12">
        <f t="shared" si="9"/>
        <v>2280.1464653424491</v>
      </c>
      <c r="AR28" s="10">
        <f t="shared" si="10"/>
        <v>170.1721801264971</v>
      </c>
      <c r="AS28" s="12">
        <f t="shared" si="11"/>
        <v>13.399055378191122</v>
      </c>
      <c r="AT28" s="12">
        <f t="shared" si="12"/>
        <v>2920.221467977889</v>
      </c>
      <c r="AU28" s="12">
        <f t="shared" si="13"/>
        <v>175.6696124252621</v>
      </c>
      <c r="AV28" s="12">
        <f t="shared" si="14"/>
        <v>16.623372862624631</v>
      </c>
      <c r="AW28" s="12"/>
      <c r="AX28" s="12">
        <v>1.4285714285714286</v>
      </c>
      <c r="AY28" s="12">
        <f t="shared" si="15"/>
        <v>-2.2570222391034567</v>
      </c>
      <c r="AZ28" s="12">
        <f t="shared" si="16"/>
        <v>0.36797776089654333</v>
      </c>
      <c r="BA28" s="15">
        <v>0.36797776089654333</v>
      </c>
      <c r="BB28" s="12">
        <v>1</v>
      </c>
      <c r="BC28" s="12"/>
      <c r="BD28" s="12"/>
      <c r="BE28" s="12"/>
      <c r="BF28" s="12"/>
    </row>
    <row r="29" spans="1:58" x14ac:dyDescent="0.25">
      <c r="A29" s="12">
        <v>28</v>
      </c>
      <c r="B29" s="12"/>
      <c r="C29" s="12">
        <v>51</v>
      </c>
      <c r="D29" s="12">
        <v>2</v>
      </c>
      <c r="E29" s="12">
        <v>1</v>
      </c>
      <c r="F29" s="12">
        <v>0.4</v>
      </c>
      <c r="G29" s="12">
        <v>28.545733000000002</v>
      </c>
      <c r="H29" s="12">
        <v>45.73</v>
      </c>
      <c r="I29" s="12">
        <v>7.38</v>
      </c>
      <c r="J29" s="12">
        <v>46.81</v>
      </c>
      <c r="K29" s="12">
        <v>7.21</v>
      </c>
      <c r="L29" s="12">
        <v>46.27</v>
      </c>
      <c r="M29" s="12">
        <v>7.29</v>
      </c>
      <c r="N29" s="12">
        <v>6</v>
      </c>
      <c r="O29" s="12" t="s">
        <v>28</v>
      </c>
      <c r="P29" s="12" t="s">
        <v>29</v>
      </c>
      <c r="Q29" s="12">
        <f>P66</f>
        <v>118.63015976523958</v>
      </c>
      <c r="R29" s="12">
        <v>-2.7</v>
      </c>
      <c r="S29" s="12">
        <v>0.85</v>
      </c>
      <c r="T29" s="12">
        <v>-2.5</v>
      </c>
      <c r="U29" s="12">
        <v>-1</v>
      </c>
      <c r="V29" s="12">
        <v>158</v>
      </c>
      <c r="W29" s="12">
        <v>-3</v>
      </c>
      <c r="X29" s="12">
        <v>0.8</v>
      </c>
      <c r="Y29" s="12">
        <v>836.94489999999996</v>
      </c>
      <c r="Z29" s="15">
        <f t="shared" si="0"/>
        <v>25.702883698000008</v>
      </c>
      <c r="AA29" s="12">
        <f t="shared" si="1"/>
        <v>4.5076937571894833</v>
      </c>
      <c r="AB29" s="12">
        <f t="shared" si="2"/>
        <v>5.3577019005522004</v>
      </c>
      <c r="AC29" s="12">
        <f t="shared" si="3"/>
        <v>2.0217019005522006</v>
      </c>
      <c r="AD29" s="12">
        <f t="shared" si="4"/>
        <v>6.5293956577416843</v>
      </c>
      <c r="AE29" s="12">
        <v>12</v>
      </c>
      <c r="AF29" s="12">
        <v>1.3360000000000001</v>
      </c>
      <c r="AG29" s="12">
        <v>1.333</v>
      </c>
      <c r="AH29" s="12">
        <v>0.33300000000000002</v>
      </c>
      <c r="AI29" s="12">
        <f t="shared" si="5"/>
        <v>7.7767077429999998E-2</v>
      </c>
      <c r="AJ29" s="12">
        <f t="shared" si="6"/>
        <v>28.623500077430002</v>
      </c>
      <c r="AK29" s="12">
        <f t="shared" si="7"/>
        <v>7.2941430732656141</v>
      </c>
      <c r="AL29" s="12">
        <v>12</v>
      </c>
      <c r="AM29" s="12">
        <f t="shared" si="8"/>
        <v>6.784096340698401</v>
      </c>
      <c r="AN29" s="12">
        <v>46.27</v>
      </c>
      <c r="AO29" s="16">
        <v>4.7623944401461999</v>
      </c>
      <c r="AP29" s="12"/>
      <c r="AQ29" s="12">
        <f t="shared" si="9"/>
        <v>285.0350924518234</v>
      </c>
      <c r="AR29" s="10">
        <f t="shared" si="10"/>
        <v>167.2675356703551</v>
      </c>
      <c r="AS29" s="12">
        <f t="shared" si="11"/>
        <v>1.7040670283656263</v>
      </c>
      <c r="AT29" s="12">
        <f t="shared" si="12"/>
        <v>1047.3955309226376</v>
      </c>
      <c r="AU29" s="12">
        <f t="shared" si="13"/>
        <v>171.70184084938148</v>
      </c>
      <c r="AV29" s="12">
        <f t="shared" si="14"/>
        <v>6.1000832940482166</v>
      </c>
      <c r="AW29" s="12"/>
      <c r="AX29" s="12">
        <v>1.8867924528301885</v>
      </c>
      <c r="AY29" s="12">
        <f t="shared" si="15"/>
        <v>-2.3298886208117731</v>
      </c>
      <c r="AZ29" s="12">
        <f t="shared" si="16"/>
        <v>0.67011137918822694</v>
      </c>
      <c r="BA29" s="15">
        <v>0.67011137918822694</v>
      </c>
      <c r="BB29" s="12"/>
      <c r="BC29" s="12">
        <v>1</v>
      </c>
      <c r="BD29" s="12"/>
      <c r="BE29" s="12"/>
      <c r="BF29" s="12"/>
    </row>
    <row r="30" spans="1:58" x14ac:dyDescent="0.25">
      <c r="A30" s="12">
        <v>29</v>
      </c>
      <c r="B30" s="12"/>
      <c r="C30" s="12">
        <v>68</v>
      </c>
      <c r="D30" s="12">
        <v>2</v>
      </c>
      <c r="E30" s="12">
        <v>1</v>
      </c>
      <c r="F30" s="12">
        <v>0.1</v>
      </c>
      <c r="G30" s="12">
        <v>26.677685000000004</v>
      </c>
      <c r="H30" s="12">
        <v>42.4</v>
      </c>
      <c r="I30" s="12">
        <v>7.96</v>
      </c>
      <c r="J30" s="12">
        <v>43.66</v>
      </c>
      <c r="K30" s="12">
        <v>7.73</v>
      </c>
      <c r="L30" s="12">
        <v>43.03</v>
      </c>
      <c r="M30" s="12">
        <v>7.85</v>
      </c>
      <c r="N30" s="12">
        <v>15</v>
      </c>
      <c r="O30" s="12" t="s">
        <v>28</v>
      </c>
      <c r="P30" s="12" t="s">
        <v>29</v>
      </c>
      <c r="Q30" s="12">
        <f>P66</f>
        <v>118.63015976523958</v>
      </c>
      <c r="R30" s="12">
        <v>-2.44</v>
      </c>
      <c r="S30" s="12">
        <v>11.4</v>
      </c>
      <c r="T30" s="12">
        <v>-1.75</v>
      </c>
      <c r="U30" s="12">
        <v>-0.75</v>
      </c>
      <c r="V30" s="12">
        <v>110</v>
      </c>
      <c r="W30" s="12">
        <v>-2.125</v>
      </c>
      <c r="X30" s="12">
        <v>0.7</v>
      </c>
      <c r="Y30" s="12">
        <v>720.92250000000013</v>
      </c>
      <c r="Z30" s="15">
        <f t="shared" si="0"/>
        <v>25.247044210000006</v>
      </c>
      <c r="AA30" s="12">
        <f t="shared" si="1"/>
        <v>3.8722863965546024</v>
      </c>
      <c r="AB30" s="12">
        <f t="shared" si="2"/>
        <v>5.3577019005522004</v>
      </c>
      <c r="AC30" s="12">
        <f t="shared" si="3"/>
        <v>2.0217019005522006</v>
      </c>
      <c r="AD30" s="12">
        <f t="shared" si="4"/>
        <v>5.8939882971068034</v>
      </c>
      <c r="AE30" s="12">
        <v>12</v>
      </c>
      <c r="AF30" s="12">
        <v>1.3360000000000001</v>
      </c>
      <c r="AG30" s="12">
        <v>1.333</v>
      </c>
      <c r="AH30" s="12">
        <v>0.33300000000000002</v>
      </c>
      <c r="AI30" s="12">
        <f t="shared" si="5"/>
        <v>0.11566977134999989</v>
      </c>
      <c r="AJ30" s="12">
        <f t="shared" si="6"/>
        <v>26.793354771350003</v>
      </c>
      <c r="AK30" s="12">
        <f t="shared" si="7"/>
        <v>7.8433650941203812</v>
      </c>
      <c r="AL30" s="12">
        <v>12</v>
      </c>
      <c r="AM30" s="12">
        <f t="shared" si="8"/>
        <v>6.0082024976072024</v>
      </c>
      <c r="AN30" s="12">
        <v>43.03</v>
      </c>
      <c r="AO30" s="16">
        <v>3.9865005970550014</v>
      </c>
      <c r="AP30" s="12"/>
      <c r="AQ30" s="12">
        <f t="shared" si="9"/>
        <v>2079.5489655187303</v>
      </c>
      <c r="AR30" s="10">
        <f t="shared" si="10"/>
        <v>177.97979202348748</v>
      </c>
      <c r="AS30" s="12">
        <f t="shared" si="11"/>
        <v>11.684185838605195</v>
      </c>
      <c r="AT30" s="12">
        <f t="shared" si="12"/>
        <v>2825.493742450597</v>
      </c>
      <c r="AU30" s="12">
        <f t="shared" si="13"/>
        <v>183.76619011450569</v>
      </c>
      <c r="AV30" s="12">
        <f t="shared" si="14"/>
        <v>15.375481968092263</v>
      </c>
      <c r="AW30" s="12"/>
      <c r="AX30" s="12">
        <v>1.4285714285714286</v>
      </c>
      <c r="AY30" s="12">
        <f t="shared" si="15"/>
        <v>-2.5839072906409473</v>
      </c>
      <c r="AZ30" s="12">
        <f t="shared" si="16"/>
        <v>-0.45890729064094726</v>
      </c>
      <c r="BA30" s="15">
        <v>0.45890729064094699</v>
      </c>
      <c r="BB30" s="12">
        <v>1</v>
      </c>
      <c r="BC30" s="12"/>
      <c r="BD30" s="12"/>
      <c r="BE30" s="12"/>
      <c r="BF30" s="12"/>
    </row>
    <row r="31" spans="1:58" x14ac:dyDescent="0.25">
      <c r="A31" s="12">
        <v>30</v>
      </c>
      <c r="B31" s="12"/>
      <c r="C31" s="12">
        <v>82</v>
      </c>
      <c r="D31" s="12">
        <v>2</v>
      </c>
      <c r="E31" s="12">
        <v>2</v>
      </c>
      <c r="F31" s="12">
        <v>0.15</v>
      </c>
      <c r="G31" s="12">
        <v>27.494956000000002</v>
      </c>
      <c r="H31" s="12">
        <v>42.99</v>
      </c>
      <c r="I31" s="12">
        <v>7.85</v>
      </c>
      <c r="J31" s="12">
        <v>44.64</v>
      </c>
      <c r="K31" s="12">
        <v>7.56</v>
      </c>
      <c r="L31" s="12">
        <v>43.81</v>
      </c>
      <c r="M31" s="12">
        <v>7.71</v>
      </c>
      <c r="N31" s="12">
        <v>12.5</v>
      </c>
      <c r="O31" s="12" t="s">
        <v>28</v>
      </c>
      <c r="P31" s="12" t="s">
        <v>29</v>
      </c>
      <c r="Q31" s="12">
        <f>P66</f>
        <v>118.63015976523958</v>
      </c>
      <c r="R31" s="12">
        <v>-3.01</v>
      </c>
      <c r="S31" s="12">
        <v>7.89</v>
      </c>
      <c r="T31" s="12">
        <v>-1.75</v>
      </c>
      <c r="U31" s="12">
        <v>-1.25</v>
      </c>
      <c r="V31" s="12">
        <v>110</v>
      </c>
      <c r="W31" s="12">
        <v>-2.375</v>
      </c>
      <c r="X31" s="12">
        <v>0.5</v>
      </c>
      <c r="Y31" s="12">
        <v>770.61760000000004</v>
      </c>
      <c r="Z31" s="15">
        <f t="shared" si="0"/>
        <v>25.471707376000005</v>
      </c>
      <c r="AA31" s="12">
        <f t="shared" si="1"/>
        <v>4.0696453910537622</v>
      </c>
      <c r="AB31" s="12">
        <f t="shared" si="2"/>
        <v>5.3577019005522004</v>
      </c>
      <c r="AC31" s="12">
        <f t="shared" si="3"/>
        <v>2.0217019005522006</v>
      </c>
      <c r="AD31" s="12">
        <f t="shared" si="4"/>
        <v>6.0913472916059632</v>
      </c>
      <c r="AE31" s="12">
        <v>12</v>
      </c>
      <c r="AF31" s="12">
        <v>1.3360000000000001</v>
      </c>
      <c r="AG31" s="12">
        <v>1.333</v>
      </c>
      <c r="AH31" s="12">
        <v>0.33300000000000002</v>
      </c>
      <c r="AI31" s="12">
        <f t="shared" si="5"/>
        <v>9.9087342759999975E-2</v>
      </c>
      <c r="AJ31" s="12">
        <f t="shared" si="6"/>
        <v>27.594043342760003</v>
      </c>
      <c r="AK31" s="12">
        <f t="shared" si="7"/>
        <v>7.7037206117324804</v>
      </c>
      <c r="AL31" s="12">
        <v>12</v>
      </c>
      <c r="AM31" s="12">
        <f t="shared" si="8"/>
        <v>6.2670243281810034</v>
      </c>
      <c r="AN31" s="12">
        <v>43.81</v>
      </c>
      <c r="AO31" s="16">
        <v>4.2453224276288024</v>
      </c>
      <c r="AP31" s="12"/>
      <c r="AQ31" s="12">
        <f t="shared" si="9"/>
        <v>1474.0813503250449</v>
      </c>
      <c r="AR31" s="10">
        <f t="shared" si="10"/>
        <v>177.69294941550757</v>
      </c>
      <c r="AS31" s="12">
        <f t="shared" si="11"/>
        <v>8.2956659517093883</v>
      </c>
      <c r="AT31" s="12">
        <f t="shared" si="12"/>
        <v>2382.1730109992636</v>
      </c>
      <c r="AU31" s="12">
        <f t="shared" si="13"/>
        <v>184.41358885342382</v>
      </c>
      <c r="AV31" s="12">
        <f t="shared" si="14"/>
        <v>12.917556812435715</v>
      </c>
      <c r="AW31" s="12"/>
      <c r="AX31" s="12">
        <v>1.4705882352941175</v>
      </c>
      <c r="AY31" s="12">
        <f t="shared" si="15"/>
        <v>-3.1428857852939021</v>
      </c>
      <c r="AZ31" s="12">
        <f t="shared" si="16"/>
        <v>-0.76788578529390206</v>
      </c>
      <c r="BA31" s="15">
        <v>0.76788578529390195</v>
      </c>
      <c r="BB31" s="12"/>
      <c r="BC31" s="12">
        <v>1</v>
      </c>
      <c r="BD31" s="12"/>
      <c r="BE31" s="12"/>
      <c r="BF31" s="12"/>
    </row>
    <row r="32" spans="1:58" x14ac:dyDescent="0.25">
      <c r="A32" s="12">
        <v>31</v>
      </c>
      <c r="B32" s="12"/>
      <c r="C32" s="12">
        <v>77</v>
      </c>
      <c r="D32" s="12">
        <v>2</v>
      </c>
      <c r="E32" s="12">
        <v>2</v>
      </c>
      <c r="F32" s="12">
        <v>0.2</v>
      </c>
      <c r="G32" s="12">
        <v>27.423107999999999</v>
      </c>
      <c r="H32" s="12">
        <v>42.99</v>
      </c>
      <c r="I32" s="12">
        <v>7.85</v>
      </c>
      <c r="J32" s="12">
        <v>44.58</v>
      </c>
      <c r="K32" s="12">
        <v>7.57</v>
      </c>
      <c r="L32" s="12">
        <v>43.78</v>
      </c>
      <c r="M32" s="12">
        <v>7.71</v>
      </c>
      <c r="N32" s="12">
        <v>10</v>
      </c>
      <c r="O32" s="12" t="s">
        <v>28</v>
      </c>
      <c r="P32" s="12" t="s">
        <v>29</v>
      </c>
      <c r="Q32" s="12">
        <f>P66</f>
        <v>118.63015976523958</v>
      </c>
      <c r="R32" s="12">
        <v>-1.17</v>
      </c>
      <c r="S32" s="12">
        <v>8.15</v>
      </c>
      <c r="T32" s="12">
        <v>0</v>
      </c>
      <c r="U32" s="12">
        <v>-1</v>
      </c>
      <c r="V32" s="12">
        <v>110</v>
      </c>
      <c r="W32" s="12">
        <v>-0.5</v>
      </c>
      <c r="X32" s="12">
        <v>0.6</v>
      </c>
      <c r="Y32" s="12">
        <v>766.18240000000003</v>
      </c>
      <c r="Z32" s="15">
        <f t="shared" si="0"/>
        <v>25.453530448000002</v>
      </c>
      <c r="AA32" s="12">
        <f t="shared" si="1"/>
        <v>4.0583712708444812</v>
      </c>
      <c r="AB32" s="12">
        <f t="shared" si="2"/>
        <v>5.3577019005522004</v>
      </c>
      <c r="AC32" s="12">
        <f t="shared" si="3"/>
        <v>2.0217019005522006</v>
      </c>
      <c r="AD32" s="12">
        <f t="shared" si="4"/>
        <v>6.0800731713966822</v>
      </c>
      <c r="AE32" s="12">
        <v>12</v>
      </c>
      <c r="AF32" s="12">
        <v>1.3360000000000001</v>
      </c>
      <c r="AG32" s="12">
        <v>1.333</v>
      </c>
      <c r="AH32" s="12">
        <v>0.33300000000000002</v>
      </c>
      <c r="AI32" s="12">
        <f t="shared" si="5"/>
        <v>0.10054513868000003</v>
      </c>
      <c r="AJ32" s="12">
        <f t="shared" si="6"/>
        <v>27.52365313868</v>
      </c>
      <c r="AK32" s="12">
        <f t="shared" si="7"/>
        <v>7.708999543170397</v>
      </c>
      <c r="AL32" s="12">
        <v>12</v>
      </c>
      <c r="AM32" s="12">
        <f t="shared" si="8"/>
        <v>6.2503468817234022</v>
      </c>
      <c r="AN32" s="12">
        <v>43.78</v>
      </c>
      <c r="AO32" s="16">
        <v>4.2286449811712012</v>
      </c>
      <c r="AP32" s="12"/>
      <c r="AQ32" s="12">
        <f t="shared" si="9"/>
        <v>1514.8194510456012</v>
      </c>
      <c r="AR32" s="10">
        <f t="shared" si="10"/>
        <v>177.43616811658433</v>
      </c>
      <c r="AS32" s="12">
        <f t="shared" si="11"/>
        <v>8.5372642292990122</v>
      </c>
      <c r="AT32" s="12">
        <f t="shared" si="12"/>
        <v>1867.7500511832804</v>
      </c>
      <c r="AU32" s="12">
        <f t="shared" si="13"/>
        <v>178.47478099711239</v>
      </c>
      <c r="AV32" s="12">
        <f t="shared" si="14"/>
        <v>10.465064255848558</v>
      </c>
      <c r="AW32" s="12"/>
      <c r="AX32" s="12">
        <v>1.5625</v>
      </c>
      <c r="AY32" s="12">
        <f t="shared" si="15"/>
        <v>-1.2337920169917096</v>
      </c>
      <c r="AZ32" s="12">
        <f t="shared" si="16"/>
        <v>-0.73379201699170959</v>
      </c>
      <c r="BA32" s="15">
        <v>0.73379201699171004</v>
      </c>
      <c r="BB32" s="12"/>
      <c r="BC32" s="12">
        <v>1</v>
      </c>
      <c r="BD32" s="12"/>
      <c r="BE32" s="12"/>
      <c r="BF32" s="12"/>
    </row>
    <row r="33" spans="1:58" x14ac:dyDescent="0.25">
      <c r="A33" s="12">
        <v>32</v>
      </c>
      <c r="B33" s="12"/>
      <c r="C33" s="12">
        <v>68</v>
      </c>
      <c r="D33" s="12">
        <v>2</v>
      </c>
      <c r="E33" s="12">
        <v>2</v>
      </c>
      <c r="F33" s="12">
        <v>0.1</v>
      </c>
      <c r="G33" s="12">
        <v>28.267322000000004</v>
      </c>
      <c r="H33" s="12">
        <v>42.56</v>
      </c>
      <c r="I33" s="12">
        <v>7.93</v>
      </c>
      <c r="J33" s="12">
        <v>43.1</v>
      </c>
      <c r="K33" s="12">
        <v>7.83</v>
      </c>
      <c r="L33" s="12">
        <v>42.83</v>
      </c>
      <c r="M33" s="12">
        <v>7.88</v>
      </c>
      <c r="N33" s="12">
        <v>8</v>
      </c>
      <c r="O33" s="12" t="s">
        <v>28</v>
      </c>
      <c r="P33" s="12" t="s">
        <v>29</v>
      </c>
      <c r="Q33" s="12">
        <f>P66</f>
        <v>118.63015976523958</v>
      </c>
      <c r="R33" s="12">
        <v>-0.66</v>
      </c>
      <c r="S33" s="12">
        <v>6.96</v>
      </c>
      <c r="T33" s="12">
        <v>-0.75</v>
      </c>
      <c r="U33" s="12">
        <v>-1</v>
      </c>
      <c r="V33" s="12">
        <v>96</v>
      </c>
      <c r="W33" s="12">
        <v>-1.25</v>
      </c>
      <c r="X33" s="12">
        <v>0.5</v>
      </c>
      <c r="Y33" s="12">
        <v>819.10440000000006</v>
      </c>
      <c r="Z33" s="15">
        <f t="shared" si="0"/>
        <v>25.64795027200001</v>
      </c>
      <c r="AA33" s="12">
        <f t="shared" si="1"/>
        <v>3.9987863720627237</v>
      </c>
      <c r="AB33" s="12">
        <f t="shared" si="2"/>
        <v>5.3577019005522004</v>
      </c>
      <c r="AC33" s="12">
        <f t="shared" si="3"/>
        <v>2.0217019005522006</v>
      </c>
      <c r="AD33" s="12">
        <f t="shared" si="4"/>
        <v>6.0204882726149247</v>
      </c>
      <c r="AE33" s="12">
        <v>12</v>
      </c>
      <c r="AF33" s="12">
        <v>1.3360000000000001</v>
      </c>
      <c r="AG33" s="12">
        <v>1.333</v>
      </c>
      <c r="AH33" s="12">
        <v>0.33300000000000002</v>
      </c>
      <c r="AI33" s="12">
        <f t="shared" si="5"/>
        <v>8.3416036619999967E-2</v>
      </c>
      <c r="AJ33" s="12">
        <f t="shared" si="6"/>
        <v>28.350738036620005</v>
      </c>
      <c r="AK33" s="12">
        <f t="shared" si="7"/>
        <v>7.87999066075181</v>
      </c>
      <c r="AL33" s="12">
        <v>12</v>
      </c>
      <c r="AM33" s="12">
        <f t="shared" si="8"/>
        <v>6.2542510663593998</v>
      </c>
      <c r="AN33" s="12">
        <v>42.83</v>
      </c>
      <c r="AO33" s="16">
        <v>4.2325491658071988</v>
      </c>
      <c r="AP33" s="12"/>
      <c r="AQ33" s="12">
        <f t="shared" si="9"/>
        <v>1452.060666777463</v>
      </c>
      <c r="AR33" s="10">
        <f t="shared" si="10"/>
        <v>190.31725594175882</v>
      </c>
      <c r="AS33" s="12">
        <f t="shared" si="11"/>
        <v>7.6296847576544762</v>
      </c>
      <c r="AT33" s="12">
        <f t="shared" si="12"/>
        <v>1660.5493023475278</v>
      </c>
      <c r="AU33" s="12">
        <f t="shared" si="13"/>
        <v>188.80151943343327</v>
      </c>
      <c r="AV33" s="12">
        <f t="shared" si="14"/>
        <v>8.7952115392429153</v>
      </c>
      <c r="AW33" s="12"/>
      <c r="AX33" s="12">
        <v>1.5151515151515151</v>
      </c>
      <c r="AY33" s="12">
        <f t="shared" si="15"/>
        <v>-0.76924767584836984</v>
      </c>
      <c r="AZ33" s="12">
        <f t="shared" si="16"/>
        <v>0.48075232415163016</v>
      </c>
      <c r="BA33" s="15">
        <v>0.48075232415163016</v>
      </c>
      <c r="BB33" s="12">
        <v>1</v>
      </c>
      <c r="BC33" s="12"/>
      <c r="BD33" s="12"/>
      <c r="BE33" s="12"/>
      <c r="BF33" s="12"/>
    </row>
    <row r="34" spans="1:58" x14ac:dyDescent="0.25">
      <c r="A34" s="12">
        <v>33</v>
      </c>
      <c r="B34" s="12"/>
      <c r="C34" s="12">
        <v>75</v>
      </c>
      <c r="D34" s="12">
        <v>1</v>
      </c>
      <c r="E34" s="12">
        <v>2</v>
      </c>
      <c r="F34" s="12">
        <v>0.1</v>
      </c>
      <c r="G34" s="12">
        <v>27.378202999999999</v>
      </c>
      <c r="H34" s="12">
        <v>42.45</v>
      </c>
      <c r="I34" s="12">
        <v>7.95</v>
      </c>
      <c r="J34" s="12">
        <v>42.94</v>
      </c>
      <c r="K34" s="12">
        <v>7.86</v>
      </c>
      <c r="L34" s="12">
        <v>42.7</v>
      </c>
      <c r="M34" s="12">
        <v>7.91</v>
      </c>
      <c r="N34" s="12">
        <v>13.5</v>
      </c>
      <c r="O34" s="12" t="s">
        <v>28</v>
      </c>
      <c r="P34" s="12" t="s">
        <v>29</v>
      </c>
      <c r="Q34" s="12">
        <f>P66</f>
        <v>118.63015976523958</v>
      </c>
      <c r="R34" s="12">
        <v>-2.58</v>
      </c>
      <c r="S34" s="12">
        <v>9.6999999999999993</v>
      </c>
      <c r="T34" s="12">
        <v>-2.25</v>
      </c>
      <c r="U34" s="12">
        <v>-0.75</v>
      </c>
      <c r="V34" s="12">
        <v>130</v>
      </c>
      <c r="W34" s="12">
        <v>-2.625</v>
      </c>
      <c r="X34" s="12">
        <v>0.67</v>
      </c>
      <c r="Y34" s="12">
        <v>763.41689999999994</v>
      </c>
      <c r="Z34" s="15">
        <f t="shared" si="0"/>
        <v>25.442015818000002</v>
      </c>
      <c r="AA34" s="12">
        <f t="shared" si="1"/>
        <v>3.9008120298606812</v>
      </c>
      <c r="AB34" s="12">
        <f t="shared" si="2"/>
        <v>5.3577019005522004</v>
      </c>
      <c r="AC34" s="12">
        <f t="shared" si="3"/>
        <v>2.0217019005522006</v>
      </c>
      <c r="AD34" s="12">
        <f t="shared" si="4"/>
        <v>5.9225139304128813</v>
      </c>
      <c r="AE34" s="12">
        <v>12</v>
      </c>
      <c r="AF34" s="12">
        <v>1.3360000000000001</v>
      </c>
      <c r="AG34" s="12">
        <v>1.333</v>
      </c>
      <c r="AH34" s="12">
        <v>0.33300000000000002</v>
      </c>
      <c r="AI34" s="12">
        <f t="shared" si="5"/>
        <v>0.10145626113000006</v>
      </c>
      <c r="AJ34" s="12">
        <f t="shared" si="6"/>
        <v>27.479659261129999</v>
      </c>
      <c r="AK34" s="12">
        <f t="shared" si="7"/>
        <v>7.903981264637002</v>
      </c>
      <c r="AL34" s="12">
        <v>12</v>
      </c>
      <c r="AM34" s="12">
        <f t="shared" si="8"/>
        <v>6.0894105618344021</v>
      </c>
      <c r="AN34" s="12">
        <v>42.7</v>
      </c>
      <c r="AO34" s="16">
        <v>4.067708661282202</v>
      </c>
      <c r="AP34" s="12"/>
      <c r="AQ34" s="12">
        <f t="shared" si="9"/>
        <v>1882.4138939599247</v>
      </c>
      <c r="AR34" s="10">
        <f t="shared" si="10"/>
        <v>185.12245613569965</v>
      </c>
      <c r="AS34" s="12">
        <f t="shared" si="11"/>
        <v>10.168479466262406</v>
      </c>
      <c r="AT34" s="12">
        <f t="shared" si="12"/>
        <v>2689.351324392715</v>
      </c>
      <c r="AU34" s="12">
        <f t="shared" si="13"/>
        <v>190.8068192604056</v>
      </c>
      <c r="AV34" s="12">
        <f t="shared" si="14"/>
        <v>14.094628980332169</v>
      </c>
      <c r="AW34" s="12"/>
      <c r="AX34" s="12">
        <v>1.4084507042253522</v>
      </c>
      <c r="AY34" s="12">
        <f t="shared" si="15"/>
        <v>-2.7875661549895319</v>
      </c>
      <c r="AZ34" s="12">
        <f t="shared" si="16"/>
        <v>-0.16256615498953186</v>
      </c>
      <c r="BA34" s="15">
        <v>0.162566154989532</v>
      </c>
      <c r="BB34" s="12">
        <v>1</v>
      </c>
      <c r="BC34" s="12"/>
      <c r="BD34" s="12"/>
      <c r="BE34" s="12"/>
      <c r="BF34" s="12"/>
    </row>
    <row r="35" spans="1:58" x14ac:dyDescent="0.25">
      <c r="A35" s="12">
        <v>34</v>
      </c>
      <c r="B35" s="12"/>
      <c r="C35" s="12">
        <v>65</v>
      </c>
      <c r="D35" s="12">
        <v>2</v>
      </c>
      <c r="E35" s="12">
        <v>2</v>
      </c>
      <c r="F35" s="12">
        <v>0.5</v>
      </c>
      <c r="G35" s="12">
        <v>26.228635000000001</v>
      </c>
      <c r="H35" s="12">
        <v>44.64</v>
      </c>
      <c r="I35" s="12">
        <v>7.56</v>
      </c>
      <c r="J35" s="12">
        <v>45.49</v>
      </c>
      <c r="K35" s="12">
        <v>7.42</v>
      </c>
      <c r="L35" s="12">
        <v>45.06</v>
      </c>
      <c r="M35" s="12">
        <v>7.49</v>
      </c>
      <c r="N35" s="12">
        <v>14</v>
      </c>
      <c r="O35" s="12" t="s">
        <v>28</v>
      </c>
      <c r="P35" s="12" t="s">
        <v>29</v>
      </c>
      <c r="Q35" s="12">
        <f>P66</f>
        <v>118.63015976523958</v>
      </c>
      <c r="R35" s="12">
        <v>-2.2999999999999998</v>
      </c>
      <c r="S35" s="12">
        <v>10.289309915710968</v>
      </c>
      <c r="T35" s="12">
        <v>-2.5</v>
      </c>
      <c r="U35" s="12">
        <v>-2</v>
      </c>
      <c r="V35" s="12">
        <v>158</v>
      </c>
      <c r="W35" s="12">
        <v>-3.5</v>
      </c>
      <c r="X35" s="12">
        <v>1</v>
      </c>
      <c r="Y35" s="12">
        <v>694.3225000000001</v>
      </c>
      <c r="Z35" s="15">
        <f t="shared" si="0"/>
        <v>25.106894410000002</v>
      </c>
      <c r="AA35" s="12">
        <f t="shared" si="1"/>
        <v>4.105945234806601</v>
      </c>
      <c r="AB35" s="12">
        <f t="shared" si="2"/>
        <v>5.3577019005522004</v>
      </c>
      <c r="AC35" s="12">
        <f t="shared" si="3"/>
        <v>2.0217019005522006</v>
      </c>
      <c r="AD35" s="12">
        <f t="shared" si="4"/>
        <v>6.1276471353588011</v>
      </c>
      <c r="AE35" s="12">
        <v>12</v>
      </c>
      <c r="AF35" s="12">
        <v>1.3360000000000001</v>
      </c>
      <c r="AG35" s="12">
        <v>1.333</v>
      </c>
      <c r="AH35" s="12">
        <v>0.33300000000000002</v>
      </c>
      <c r="AI35" s="12">
        <f t="shared" si="5"/>
        <v>0.12478099585000002</v>
      </c>
      <c r="AJ35" s="12">
        <f t="shared" si="6"/>
        <v>26.35341599585</v>
      </c>
      <c r="AK35" s="12">
        <f t="shared" si="7"/>
        <v>7.490013315579227</v>
      </c>
      <c r="AL35" s="12">
        <v>12</v>
      </c>
      <c r="AM35" s="12">
        <f t="shared" si="8"/>
        <v>6.2080905468072007</v>
      </c>
      <c r="AN35" s="12">
        <v>45.06</v>
      </c>
      <c r="AO35" s="16">
        <v>4.1863886462550006</v>
      </c>
      <c r="AP35" s="12"/>
      <c r="AQ35" s="12">
        <f t="shared" si="9"/>
        <v>1644.5762713623869</v>
      </c>
      <c r="AR35" s="10">
        <f t="shared" si="10"/>
        <v>161.12153477083024</v>
      </c>
      <c r="AS35" s="12">
        <f t="shared" si="11"/>
        <v>10.207054405865332</v>
      </c>
      <c r="AT35" s="12">
        <f t="shared" si="12"/>
        <v>2296.4986920049437</v>
      </c>
      <c r="AU35" s="12">
        <f t="shared" si="13"/>
        <v>166.50991914737025</v>
      </c>
      <c r="AV35" s="12">
        <f t="shared" si="14"/>
        <v>13.791963288219595</v>
      </c>
      <c r="AW35" s="12"/>
      <c r="AX35" s="12">
        <v>1.5384615384615383</v>
      </c>
      <c r="AY35" s="12">
        <f t="shared" si="15"/>
        <v>-2.3301907735302709</v>
      </c>
      <c r="AZ35" s="12">
        <f t="shared" si="16"/>
        <v>1.1698092264697291</v>
      </c>
      <c r="BA35" s="15">
        <v>1.1698092264697291</v>
      </c>
      <c r="BB35" s="12"/>
      <c r="BC35" s="12"/>
      <c r="BD35" s="12"/>
      <c r="BE35" s="12">
        <v>1</v>
      </c>
      <c r="BF35" s="12"/>
    </row>
    <row r="36" spans="1:58" x14ac:dyDescent="0.25">
      <c r="A36" s="12">
        <v>35</v>
      </c>
      <c r="B36" s="12"/>
      <c r="C36" s="12">
        <v>65</v>
      </c>
      <c r="D36" s="12">
        <v>2</v>
      </c>
      <c r="E36" s="12">
        <v>1</v>
      </c>
      <c r="F36" s="12">
        <v>0.5</v>
      </c>
      <c r="G36" s="12">
        <v>26.713609000000002</v>
      </c>
      <c r="H36" s="12">
        <v>44.29</v>
      </c>
      <c r="I36" s="12">
        <v>7.62</v>
      </c>
      <c r="J36" s="12">
        <v>44.53</v>
      </c>
      <c r="K36" s="12">
        <v>7.58</v>
      </c>
      <c r="L36" s="12">
        <v>44.41</v>
      </c>
      <c r="M36" s="12">
        <v>7.6</v>
      </c>
      <c r="N36" s="12">
        <v>10</v>
      </c>
      <c r="O36" s="12" t="s">
        <v>28</v>
      </c>
      <c r="P36" s="12" t="s">
        <v>29</v>
      </c>
      <c r="Q36" s="12">
        <f>P66</f>
        <v>118.63015976523958</v>
      </c>
      <c r="R36" s="12">
        <v>-0.3</v>
      </c>
      <c r="S36" s="12">
        <v>9.5299999999999994</v>
      </c>
      <c r="T36" s="12">
        <v>0</v>
      </c>
      <c r="U36" s="12">
        <v>0</v>
      </c>
      <c r="V36" s="12">
        <v>0</v>
      </c>
      <c r="W36" s="12">
        <v>0</v>
      </c>
      <c r="X36" s="12">
        <v>1</v>
      </c>
      <c r="Y36" s="12">
        <v>723.07209999999998</v>
      </c>
      <c r="Z36" s="15">
        <f t="shared" si="0"/>
        <v>25.257744274000007</v>
      </c>
      <c r="AA36" s="12">
        <f t="shared" si="1"/>
        <v>4.0720620032752421</v>
      </c>
      <c r="AB36" s="12">
        <f t="shared" si="2"/>
        <v>5.3577019005522004</v>
      </c>
      <c r="AC36" s="12">
        <f t="shared" si="3"/>
        <v>2.0217019005522006</v>
      </c>
      <c r="AD36" s="12">
        <f t="shared" si="4"/>
        <v>6.0937639038274423</v>
      </c>
      <c r="AE36" s="12">
        <v>12</v>
      </c>
      <c r="AF36" s="12">
        <v>1.3360000000000001</v>
      </c>
      <c r="AG36" s="12">
        <v>1.333</v>
      </c>
      <c r="AH36" s="12">
        <v>0.33300000000000002</v>
      </c>
      <c r="AI36" s="12">
        <f t="shared" si="5"/>
        <v>0.11494087339000003</v>
      </c>
      <c r="AJ36" s="12">
        <f t="shared" si="6"/>
        <v>26.828549873390003</v>
      </c>
      <c r="AK36" s="12">
        <f t="shared" si="7"/>
        <v>7.5996397207836077</v>
      </c>
      <c r="AL36" s="12">
        <v>12</v>
      </c>
      <c r="AM36" s="12">
        <f t="shared" si="8"/>
        <v>6.2106797674520013</v>
      </c>
      <c r="AN36" s="12">
        <v>44.41</v>
      </c>
      <c r="AO36" s="16">
        <v>4.1889778668998012</v>
      </c>
      <c r="AP36" s="12"/>
      <c r="AQ36" s="12">
        <f t="shared" si="9"/>
        <v>1628.8666429950465</v>
      </c>
      <c r="AR36" s="10">
        <f t="shared" si="10"/>
        <v>168.44723001492463</v>
      </c>
      <c r="AS36" s="12">
        <f t="shared" si="11"/>
        <v>9.6698927186319832</v>
      </c>
      <c r="AT36" s="12">
        <f t="shared" si="12"/>
        <v>1716.4485980679792</v>
      </c>
      <c r="AU36" s="12">
        <f t="shared" si="13"/>
        <v>167.5867459470455</v>
      </c>
      <c r="AV36" s="12">
        <f t="shared" si="14"/>
        <v>10.242150048132967</v>
      </c>
      <c r="AW36" s="12"/>
      <c r="AX36" s="12">
        <v>1.5625</v>
      </c>
      <c r="AY36" s="12">
        <f t="shared" si="15"/>
        <v>-0.36624469088062939</v>
      </c>
      <c r="AZ36" s="12">
        <f t="shared" si="16"/>
        <v>-0.36624469088062939</v>
      </c>
      <c r="BA36" s="15">
        <v>0.366244690880629</v>
      </c>
      <c r="BB36" s="12">
        <v>1</v>
      </c>
      <c r="BC36" s="12"/>
      <c r="BD36" s="12"/>
      <c r="BE36" s="12"/>
      <c r="BF36" s="12"/>
    </row>
    <row r="37" spans="1:58" x14ac:dyDescent="0.25">
      <c r="A37" s="12">
        <v>36</v>
      </c>
      <c r="B37" s="12"/>
      <c r="C37" s="12">
        <v>49</v>
      </c>
      <c r="D37" s="12">
        <v>1</v>
      </c>
      <c r="E37" s="12">
        <v>1</v>
      </c>
      <c r="F37" s="12">
        <v>0.2</v>
      </c>
      <c r="G37" s="12">
        <v>27.566804000000001</v>
      </c>
      <c r="H37" s="12">
        <v>39.94</v>
      </c>
      <c r="I37" s="12">
        <v>8.4499999999999993</v>
      </c>
      <c r="J37" s="12">
        <v>40.229999999999997</v>
      </c>
      <c r="K37" s="12">
        <v>8.39</v>
      </c>
      <c r="L37" s="12">
        <v>40.08</v>
      </c>
      <c r="M37" s="12">
        <v>8.42</v>
      </c>
      <c r="N37" s="12">
        <v>13</v>
      </c>
      <c r="O37" s="12" t="s">
        <v>28</v>
      </c>
      <c r="P37" s="12" t="s">
        <v>29</v>
      </c>
      <c r="Q37" s="12">
        <f>P66</f>
        <v>118.63015976523958</v>
      </c>
      <c r="R37" s="12">
        <v>-0.43</v>
      </c>
      <c r="S37" s="12">
        <v>12.39</v>
      </c>
      <c r="T37" s="12">
        <v>0.25</v>
      </c>
      <c r="U37" s="12">
        <v>-0.5</v>
      </c>
      <c r="V37" s="12">
        <v>139</v>
      </c>
      <c r="W37" s="12">
        <v>0</v>
      </c>
      <c r="X37" s="12">
        <v>1</v>
      </c>
      <c r="Y37" s="12">
        <v>775.06560000000002</v>
      </c>
      <c r="Z37" s="15">
        <f t="shared" si="0"/>
        <v>25.489580944000004</v>
      </c>
      <c r="AA37" s="12">
        <f t="shared" si="1"/>
        <v>3.5477471354294421</v>
      </c>
      <c r="AB37" s="12">
        <f t="shared" si="2"/>
        <v>5.3577019005522004</v>
      </c>
      <c r="AC37" s="12">
        <f t="shared" si="3"/>
        <v>2.0217019005522006</v>
      </c>
      <c r="AD37" s="12">
        <f t="shared" si="4"/>
        <v>5.5694490359816431</v>
      </c>
      <c r="AE37" s="12">
        <v>12</v>
      </c>
      <c r="AF37" s="12">
        <v>1.3360000000000001</v>
      </c>
      <c r="AG37" s="12">
        <v>1.333</v>
      </c>
      <c r="AH37" s="12">
        <v>0.33300000000000002</v>
      </c>
      <c r="AI37" s="12">
        <f t="shared" si="5"/>
        <v>9.7629546840000025E-2</v>
      </c>
      <c r="AJ37" s="12">
        <f t="shared" si="6"/>
        <v>27.664433546840002</v>
      </c>
      <c r="AK37" s="12">
        <f t="shared" si="7"/>
        <v>8.4206586826347305</v>
      </c>
      <c r="AL37" s="12">
        <v>12</v>
      </c>
      <c r="AM37" s="12">
        <f t="shared" si="8"/>
        <v>5.7505293988050017</v>
      </c>
      <c r="AN37" s="12">
        <v>40.08</v>
      </c>
      <c r="AO37" s="16">
        <v>3.7288274982528007</v>
      </c>
      <c r="AP37" s="12"/>
      <c r="AQ37" s="12">
        <f t="shared" si="9"/>
        <v>2722.4254882134442</v>
      </c>
      <c r="AR37" s="10">
        <f t="shared" si="10"/>
        <v>207.59063131587476</v>
      </c>
      <c r="AS37" s="12">
        <f t="shared" si="11"/>
        <v>13.114394763176657</v>
      </c>
      <c r="AT37" s="12">
        <f t="shared" si="12"/>
        <v>2870.299901015464</v>
      </c>
      <c r="AU37" s="12">
        <f t="shared" si="13"/>
        <v>206.07977213150835</v>
      </c>
      <c r="AV37" s="12">
        <f t="shared" si="14"/>
        <v>13.928101100499093</v>
      </c>
      <c r="AW37" s="12"/>
      <c r="AX37" s="12">
        <v>1.4084507042253522</v>
      </c>
      <c r="AY37" s="12">
        <f t="shared" si="15"/>
        <v>-0.57773149949892988</v>
      </c>
      <c r="AZ37" s="12">
        <f t="shared" si="16"/>
        <v>-0.57773149949892988</v>
      </c>
      <c r="BA37" s="15">
        <v>0.57773149949892999</v>
      </c>
      <c r="BB37" s="12"/>
      <c r="BC37" s="12">
        <v>1</v>
      </c>
      <c r="BD37" s="12"/>
      <c r="BE37" s="12"/>
      <c r="BF37" s="12"/>
    </row>
    <row r="38" spans="1:58" x14ac:dyDescent="0.25">
      <c r="A38" s="12">
        <v>37</v>
      </c>
      <c r="B38" s="12"/>
      <c r="C38" s="12">
        <v>79</v>
      </c>
      <c r="D38" s="12">
        <v>1</v>
      </c>
      <c r="E38" s="12">
        <v>1</v>
      </c>
      <c r="F38" s="12">
        <v>0.6</v>
      </c>
      <c r="G38" s="12">
        <v>25.770604000000002</v>
      </c>
      <c r="H38" s="12">
        <v>42.24</v>
      </c>
      <c r="I38" s="12">
        <v>7.99</v>
      </c>
      <c r="J38" s="12">
        <v>42.83</v>
      </c>
      <c r="K38" s="12">
        <v>7.88</v>
      </c>
      <c r="L38" s="12">
        <v>42.53</v>
      </c>
      <c r="M38" s="12">
        <v>7.94</v>
      </c>
      <c r="N38" s="12">
        <v>15.5</v>
      </c>
      <c r="O38" s="12" t="s">
        <v>28</v>
      </c>
      <c r="P38" s="12" t="s">
        <v>29</v>
      </c>
      <c r="Q38" s="12">
        <f>P66</f>
        <v>118.63015976523958</v>
      </c>
      <c r="R38" s="12">
        <v>-0.5</v>
      </c>
      <c r="S38" s="12">
        <v>14.853340544698328</v>
      </c>
      <c r="T38" s="12">
        <v>0</v>
      </c>
      <c r="U38" s="12">
        <v>-0.25</v>
      </c>
      <c r="V38" s="12">
        <v>75</v>
      </c>
      <c r="W38" s="12">
        <v>-0.125</v>
      </c>
      <c r="X38" s="12">
        <v>1</v>
      </c>
      <c r="Y38" s="12">
        <v>667.7056</v>
      </c>
      <c r="Z38" s="15">
        <f t="shared" si="0"/>
        <v>24.951733744000002</v>
      </c>
      <c r="AA38" s="12">
        <f t="shared" si="1"/>
        <v>3.6873347759574404</v>
      </c>
      <c r="AB38" s="12">
        <f t="shared" si="2"/>
        <v>5.3577019005522004</v>
      </c>
      <c r="AC38" s="12">
        <f t="shared" si="3"/>
        <v>2.0217019005522006</v>
      </c>
      <c r="AD38" s="12">
        <f t="shared" si="4"/>
        <v>5.7090366765096405</v>
      </c>
      <c r="AE38" s="12">
        <v>12</v>
      </c>
      <c r="AF38" s="12">
        <v>1.3360000000000001</v>
      </c>
      <c r="AG38" s="12">
        <v>1.333</v>
      </c>
      <c r="AH38" s="12">
        <v>0.33300000000000002</v>
      </c>
      <c r="AI38" s="12">
        <f t="shared" si="5"/>
        <v>0.13407444483999997</v>
      </c>
      <c r="AJ38" s="12">
        <f t="shared" si="6"/>
        <v>25.904678444840002</v>
      </c>
      <c r="AK38" s="12">
        <f t="shared" si="7"/>
        <v>7.9355748883141306</v>
      </c>
      <c r="AL38" s="12">
        <v>12</v>
      </c>
      <c r="AM38" s="12">
        <f t="shared" si="8"/>
        <v>5.7550338831249999</v>
      </c>
      <c r="AN38" s="12">
        <v>42.53</v>
      </c>
      <c r="AO38" s="16">
        <v>3.7333319825727997</v>
      </c>
      <c r="AP38" s="12"/>
      <c r="AQ38" s="12">
        <f t="shared" si="9"/>
        <v>2639.4952918843596</v>
      </c>
      <c r="AR38" s="10">
        <f t="shared" si="10"/>
        <v>175.71862033349194</v>
      </c>
      <c r="AS38" s="12">
        <f t="shared" si="11"/>
        <v>15.021147371148988</v>
      </c>
      <c r="AT38" s="12">
        <f t="shared" si="12"/>
        <v>2792.6520321611583</v>
      </c>
      <c r="AU38" s="12">
        <f t="shared" si="13"/>
        <v>176.51994422017691</v>
      </c>
      <c r="AV38" s="12">
        <f t="shared" si="14"/>
        <v>15.820603413956594</v>
      </c>
      <c r="AW38" s="12"/>
      <c r="AX38" s="12">
        <v>1.5384615384615383</v>
      </c>
      <c r="AY38" s="12">
        <f t="shared" si="15"/>
        <v>-0.51964642782494375</v>
      </c>
      <c r="AZ38" s="12">
        <f t="shared" si="16"/>
        <v>-0.39464642782494375</v>
      </c>
      <c r="BA38" s="15">
        <v>0.39464642782494402</v>
      </c>
      <c r="BB38" s="12">
        <v>1</v>
      </c>
      <c r="BC38" s="12"/>
      <c r="BD38" s="12"/>
      <c r="BE38" s="12"/>
      <c r="BF38" s="12"/>
    </row>
    <row r="39" spans="1:58" x14ac:dyDescent="0.25">
      <c r="A39" s="12">
        <v>38</v>
      </c>
      <c r="B39" s="12"/>
      <c r="C39" s="12">
        <v>67</v>
      </c>
      <c r="D39" s="12">
        <v>1</v>
      </c>
      <c r="E39" s="12">
        <v>1</v>
      </c>
      <c r="F39" s="12">
        <v>0.6</v>
      </c>
      <c r="G39" s="12">
        <v>25.995129000000002</v>
      </c>
      <c r="H39" s="12">
        <v>45.67</v>
      </c>
      <c r="I39" s="12">
        <v>7.39</v>
      </c>
      <c r="J39" s="12">
        <v>46.23</v>
      </c>
      <c r="K39" s="12">
        <v>7.3</v>
      </c>
      <c r="L39" s="12">
        <v>45.95</v>
      </c>
      <c r="M39" s="12">
        <v>7.34</v>
      </c>
      <c r="N39" s="12">
        <v>11</v>
      </c>
      <c r="O39" s="12" t="s">
        <v>28</v>
      </c>
      <c r="P39" s="12" t="s">
        <v>29</v>
      </c>
      <c r="Q39" s="12">
        <f>P66</f>
        <v>118.63015976523958</v>
      </c>
      <c r="R39" s="12">
        <v>-0.61</v>
      </c>
      <c r="S39" s="12">
        <v>9.9700000000000006</v>
      </c>
      <c r="T39" s="12">
        <v>0.25</v>
      </c>
      <c r="U39" s="12">
        <v>-0.25</v>
      </c>
      <c r="V39" s="12">
        <v>85</v>
      </c>
      <c r="W39" s="12">
        <v>0.125</v>
      </c>
      <c r="X39" s="12">
        <v>0.9</v>
      </c>
      <c r="Y39" s="12">
        <v>680.68809999999996</v>
      </c>
      <c r="Z39" s="15">
        <f t="shared" si="0"/>
        <v>25.029333394000005</v>
      </c>
      <c r="AA39" s="12">
        <f t="shared" si="1"/>
        <v>4.2021618167664414</v>
      </c>
      <c r="AB39" s="12">
        <f t="shared" si="2"/>
        <v>5.3577019005522004</v>
      </c>
      <c r="AC39" s="12">
        <f t="shared" si="3"/>
        <v>2.0217019005522006</v>
      </c>
      <c r="AD39" s="12">
        <f t="shared" si="4"/>
        <v>6.2238637173186415</v>
      </c>
      <c r="AE39" s="12">
        <v>12</v>
      </c>
      <c r="AF39" s="12">
        <v>1.3360000000000001</v>
      </c>
      <c r="AG39" s="12">
        <v>1.333</v>
      </c>
      <c r="AH39" s="12">
        <v>0.33300000000000002</v>
      </c>
      <c r="AI39" s="12">
        <f t="shared" si="5"/>
        <v>0.12951883258999997</v>
      </c>
      <c r="AJ39" s="12">
        <f t="shared" si="6"/>
        <v>26.124647832590004</v>
      </c>
      <c r="AK39" s="12">
        <f t="shared" si="7"/>
        <v>7.3449401523394986</v>
      </c>
      <c r="AL39" s="12">
        <v>12</v>
      </c>
      <c r="AM39" s="12">
        <f t="shared" si="8"/>
        <v>6.2867463184600023</v>
      </c>
      <c r="AN39" s="12">
        <v>45.95</v>
      </c>
      <c r="AO39" s="16">
        <v>4.2650444179078022</v>
      </c>
      <c r="AP39" s="12"/>
      <c r="AQ39" s="12">
        <f t="shared" si="9"/>
        <v>1487.4119732048589</v>
      </c>
      <c r="AR39" s="10">
        <f t="shared" si="10"/>
        <v>154.0379084528833</v>
      </c>
      <c r="AS39" s="12">
        <f t="shared" si="11"/>
        <v>9.6561423622537976</v>
      </c>
      <c r="AT39" s="12">
        <f t="shared" si="12"/>
        <v>1654.6775929772507</v>
      </c>
      <c r="AU39" s="12">
        <f t="shared" si="13"/>
        <v>154.8155073406615</v>
      </c>
      <c r="AV39" s="12">
        <f t="shared" si="14"/>
        <v>10.688061043757328</v>
      </c>
      <c r="AW39" s="12"/>
      <c r="AX39" s="12">
        <v>1.6666666666666667</v>
      </c>
      <c r="AY39" s="12">
        <f t="shared" si="15"/>
        <v>-0.61915120890211806</v>
      </c>
      <c r="AZ39" s="12">
        <f t="shared" si="16"/>
        <v>-0.74415120890211806</v>
      </c>
      <c r="BA39" s="15">
        <v>0.74415120890211806</v>
      </c>
      <c r="BB39" s="12"/>
      <c r="BC39" s="12">
        <v>1</v>
      </c>
      <c r="BD39" s="12"/>
      <c r="BE39" s="12"/>
      <c r="BF39" s="12"/>
    </row>
    <row r="40" spans="1:58" x14ac:dyDescent="0.25">
      <c r="A40" s="12">
        <v>39</v>
      </c>
      <c r="B40" s="12"/>
      <c r="C40" s="12">
        <v>77</v>
      </c>
      <c r="D40" s="12">
        <v>1</v>
      </c>
      <c r="E40" s="12">
        <v>1</v>
      </c>
      <c r="F40" s="12">
        <v>0.5</v>
      </c>
      <c r="G40" s="12">
        <v>26.848324000000002</v>
      </c>
      <c r="H40" s="12">
        <v>40.61</v>
      </c>
      <c r="I40" s="12">
        <v>8.31</v>
      </c>
      <c r="J40" s="12">
        <v>42.19</v>
      </c>
      <c r="K40" s="12">
        <v>8</v>
      </c>
      <c r="L40" s="12">
        <v>41.4</v>
      </c>
      <c r="M40" s="12">
        <v>8.16</v>
      </c>
      <c r="N40" s="12">
        <v>14</v>
      </c>
      <c r="O40" s="12" t="s">
        <v>28</v>
      </c>
      <c r="P40" s="12" t="s">
        <v>29</v>
      </c>
      <c r="Q40" s="12">
        <f>P66</f>
        <v>118.63015976523958</v>
      </c>
      <c r="R40" s="12">
        <v>-0.65</v>
      </c>
      <c r="S40" s="12">
        <v>12.855941274969044</v>
      </c>
      <c r="T40" s="12">
        <v>-0.25</v>
      </c>
      <c r="U40" s="12">
        <v>-1.25</v>
      </c>
      <c r="V40" s="12">
        <v>15</v>
      </c>
      <c r="W40" s="12">
        <v>-0.875</v>
      </c>
      <c r="X40" s="12">
        <v>0.67</v>
      </c>
      <c r="Y40" s="12">
        <v>731.16159999999991</v>
      </c>
      <c r="Z40" s="15">
        <f t="shared" si="0"/>
        <v>25.297194064000006</v>
      </c>
      <c r="AA40" s="12">
        <f t="shared" si="1"/>
        <v>3.6605721791606429</v>
      </c>
      <c r="AB40" s="12">
        <f t="shared" si="2"/>
        <v>5.3577019005522004</v>
      </c>
      <c r="AC40" s="12">
        <f t="shared" si="3"/>
        <v>2.0217019005522006</v>
      </c>
      <c r="AD40" s="12">
        <f t="shared" si="4"/>
        <v>5.6822740797128439</v>
      </c>
      <c r="AE40" s="12">
        <v>12</v>
      </c>
      <c r="AF40" s="12">
        <v>1.3360000000000001</v>
      </c>
      <c r="AG40" s="12">
        <v>1.333</v>
      </c>
      <c r="AH40" s="12">
        <v>0.33300000000000002</v>
      </c>
      <c r="AI40" s="12">
        <f t="shared" si="5"/>
        <v>0.11220750603999996</v>
      </c>
      <c r="AJ40" s="12">
        <f t="shared" si="6"/>
        <v>26.960531506040002</v>
      </c>
      <c r="AK40" s="12">
        <f t="shared" si="7"/>
        <v>8.1521739130434785</v>
      </c>
      <c r="AL40" s="12">
        <v>12</v>
      </c>
      <c r="AM40" s="12">
        <f t="shared" si="8"/>
        <v>5.8093211800530007</v>
      </c>
      <c r="AN40" s="12">
        <v>41.4</v>
      </c>
      <c r="AO40" s="16">
        <v>3.7876192795007997</v>
      </c>
      <c r="AP40" s="12"/>
      <c r="AQ40" s="12">
        <f t="shared" si="9"/>
        <v>2556.365668036527</v>
      </c>
      <c r="AR40" s="10">
        <f t="shared" si="10"/>
        <v>191.48531704003935</v>
      </c>
      <c r="AS40" s="12">
        <f t="shared" si="11"/>
        <v>13.350191584151561</v>
      </c>
      <c r="AT40" s="12">
        <f t="shared" si="12"/>
        <v>2767.1683003546455</v>
      </c>
      <c r="AU40" s="12">
        <f t="shared" si="13"/>
        <v>191.57595648195056</v>
      </c>
      <c r="AV40" s="12">
        <f t="shared" si="14"/>
        <v>14.444235859082639</v>
      </c>
      <c r="AW40" s="12"/>
      <c r="AX40" s="12">
        <v>1.6666666666666667</v>
      </c>
      <c r="AY40" s="12">
        <f t="shared" si="15"/>
        <v>-0.65642656495864637</v>
      </c>
      <c r="AZ40" s="12">
        <f t="shared" si="16"/>
        <v>0.21857343504135363</v>
      </c>
      <c r="BA40" s="15">
        <v>0.21857343504135363</v>
      </c>
      <c r="BB40" s="12">
        <v>1</v>
      </c>
      <c r="BC40" s="12"/>
      <c r="BD40" s="12"/>
      <c r="BE40" s="12"/>
      <c r="BF40" s="12"/>
    </row>
    <row r="41" spans="1:58" x14ac:dyDescent="0.25">
      <c r="A41" s="12">
        <v>40</v>
      </c>
      <c r="B41" s="12"/>
      <c r="C41" s="12">
        <v>57</v>
      </c>
      <c r="D41" s="12">
        <v>2</v>
      </c>
      <c r="E41" s="12">
        <v>2</v>
      </c>
      <c r="F41" s="12">
        <v>0.6</v>
      </c>
      <c r="G41" s="12">
        <v>28.258341000000001</v>
      </c>
      <c r="H41" s="12">
        <v>42.67</v>
      </c>
      <c r="I41" s="12"/>
      <c r="J41" s="12">
        <v>45.18</v>
      </c>
      <c r="K41" s="12"/>
      <c r="L41" s="12">
        <v>43.924999999999997</v>
      </c>
      <c r="M41" s="12"/>
      <c r="N41" s="12">
        <v>6</v>
      </c>
      <c r="O41" s="12"/>
      <c r="P41" s="12" t="s">
        <v>29</v>
      </c>
      <c r="Q41" s="12">
        <f>P66</f>
        <v>118.63015976523958</v>
      </c>
      <c r="R41" s="12">
        <v>-0.3</v>
      </c>
      <c r="S41" s="12">
        <v>5.5</v>
      </c>
      <c r="T41" s="12">
        <v>0</v>
      </c>
      <c r="U41" s="12">
        <v>0</v>
      </c>
      <c r="V41" s="12">
        <v>0</v>
      </c>
      <c r="W41" s="12">
        <v>0</v>
      </c>
      <c r="X41" s="12">
        <v>0.6</v>
      </c>
      <c r="Y41" s="12">
        <v>818.53210000000001</v>
      </c>
      <c r="Z41" s="15">
        <f t="shared" si="0"/>
        <v>25.646102386000006</v>
      </c>
      <c r="AA41" s="12">
        <f t="shared" si="1"/>
        <v>4.1533107576163619</v>
      </c>
      <c r="AB41" s="12">
        <f t="shared" si="2"/>
        <v>5.3577019005522004</v>
      </c>
      <c r="AC41" s="12">
        <f t="shared" si="3"/>
        <v>2.0217019005522006</v>
      </c>
      <c r="AD41" s="12">
        <f t="shared" si="4"/>
        <v>6.175012658168562</v>
      </c>
      <c r="AE41" s="12">
        <v>12</v>
      </c>
      <c r="AF41" s="12">
        <v>1.3360000000000001</v>
      </c>
      <c r="AG41" s="12">
        <v>1.333</v>
      </c>
      <c r="AH41" s="12">
        <v>0.33300000000000002</v>
      </c>
      <c r="AI41" s="12">
        <f t="shared" si="5"/>
        <v>8.3598261110000016E-2</v>
      </c>
      <c r="AJ41" s="12">
        <f t="shared" si="6"/>
        <v>28.341939261110003</v>
      </c>
      <c r="AK41" s="12">
        <f t="shared" si="7"/>
        <v>7.6835515082527044</v>
      </c>
      <c r="AL41" s="12">
        <v>12</v>
      </c>
      <c r="AM41" s="12">
        <f t="shared" si="8"/>
        <v>6.4081000361319997</v>
      </c>
      <c r="AN41" s="12">
        <v>43.924999999999997</v>
      </c>
      <c r="AO41" s="16">
        <v>4.3863981355797996</v>
      </c>
      <c r="AP41" s="12"/>
      <c r="AQ41" s="12">
        <f t="shared" si="9"/>
        <v>1105.3516788775109</v>
      </c>
      <c r="AR41" s="10">
        <f t="shared" si="10"/>
        <v>181.96709459953559</v>
      </c>
      <c r="AS41" s="12">
        <f t="shared" si="11"/>
        <v>6.0744591285040608</v>
      </c>
      <c r="AT41" s="12">
        <f t="shared" si="12"/>
        <v>1196.6118583841985</v>
      </c>
      <c r="AU41" s="12">
        <f t="shared" si="13"/>
        <v>179.31728127823698</v>
      </c>
      <c r="AV41" s="12">
        <f t="shared" si="14"/>
        <v>6.6731541425027538</v>
      </c>
      <c r="AW41" s="12"/>
      <c r="AX41" s="12">
        <v>1.6129032258064517</v>
      </c>
      <c r="AY41" s="12">
        <f t="shared" si="15"/>
        <v>-0.37119090867918969</v>
      </c>
      <c r="AZ41" s="12">
        <f t="shared" si="16"/>
        <v>-0.37119090867918969</v>
      </c>
      <c r="BA41" s="15">
        <v>0.37119090867919002</v>
      </c>
      <c r="BB41" s="12">
        <v>1</v>
      </c>
      <c r="BC41" s="12"/>
      <c r="BD41" s="12"/>
      <c r="BE41" s="12"/>
      <c r="BF41" s="12"/>
    </row>
    <row r="42" spans="1:58" x14ac:dyDescent="0.25">
      <c r="A42" s="12">
        <v>41</v>
      </c>
      <c r="B42" s="12"/>
      <c r="C42" s="12">
        <v>57</v>
      </c>
      <c r="D42" s="12">
        <v>2</v>
      </c>
      <c r="E42" s="12">
        <v>2</v>
      </c>
      <c r="F42" s="12">
        <v>0.33</v>
      </c>
      <c r="G42" s="12">
        <v>27.44107</v>
      </c>
      <c r="H42" s="12">
        <v>42.72</v>
      </c>
      <c r="I42" s="12"/>
      <c r="J42" s="12">
        <v>43.95</v>
      </c>
      <c r="K42" s="12"/>
      <c r="L42" s="12">
        <v>43.335000000000001</v>
      </c>
      <c r="M42" s="12"/>
      <c r="N42" s="12">
        <v>8.5</v>
      </c>
      <c r="O42" s="12"/>
      <c r="P42" s="12" t="s">
        <v>29</v>
      </c>
      <c r="Q42" s="12">
        <f>P66</f>
        <v>118.63015976523958</v>
      </c>
      <c r="R42" s="12">
        <v>0.12</v>
      </c>
      <c r="S42" s="12">
        <v>8.5</v>
      </c>
      <c r="T42" s="12">
        <v>0.5</v>
      </c>
      <c r="U42" s="12">
        <v>-1.5</v>
      </c>
      <c r="V42" s="12">
        <v>165</v>
      </c>
      <c r="W42" s="12">
        <v>-0.25</v>
      </c>
      <c r="X42" s="12">
        <v>0.33</v>
      </c>
      <c r="Y42" s="12">
        <v>767.29</v>
      </c>
      <c r="Z42" s="15">
        <f t="shared" si="0"/>
        <v>25.458103120000004</v>
      </c>
      <c r="AA42" s="12">
        <f t="shared" si="1"/>
        <v>3.9970498611312006</v>
      </c>
      <c r="AB42" s="12">
        <f t="shared" si="2"/>
        <v>5.3577019005522004</v>
      </c>
      <c r="AC42" s="12">
        <f t="shared" si="3"/>
        <v>2.0217019005522006</v>
      </c>
      <c r="AD42" s="12">
        <f t="shared" si="4"/>
        <v>6.0187517616834008</v>
      </c>
      <c r="AE42" s="12">
        <v>12</v>
      </c>
      <c r="AF42" s="12">
        <v>1.3360000000000001</v>
      </c>
      <c r="AG42" s="12">
        <v>1.333</v>
      </c>
      <c r="AH42" s="12">
        <v>0.33300000000000002</v>
      </c>
      <c r="AI42" s="12">
        <f t="shared" si="5"/>
        <v>0.10018068970000005</v>
      </c>
      <c r="AJ42" s="12">
        <f t="shared" si="6"/>
        <v>27.5412506897</v>
      </c>
      <c r="AK42" s="12">
        <f t="shared" si="7"/>
        <v>7.7881619937694699</v>
      </c>
      <c r="AL42" s="12">
        <v>12</v>
      </c>
      <c r="AM42" s="12">
        <f t="shared" si="8"/>
        <v>6.1903763035722008</v>
      </c>
      <c r="AN42" s="12">
        <v>43.335000000000001</v>
      </c>
      <c r="AO42" s="16">
        <v>4.1686744030200007</v>
      </c>
      <c r="AP42" s="12"/>
      <c r="AQ42" s="12">
        <f t="shared" si="9"/>
        <v>1648.287253191897</v>
      </c>
      <c r="AR42" s="10">
        <f t="shared" si="10"/>
        <v>180.80491951776631</v>
      </c>
      <c r="AS42" s="12">
        <f t="shared" si="11"/>
        <v>9.1163849832633144</v>
      </c>
      <c r="AT42" s="12">
        <f t="shared" si="12"/>
        <v>1611.5257654151144</v>
      </c>
      <c r="AU42" s="12">
        <f t="shared" si="13"/>
        <v>177.76287399089054</v>
      </c>
      <c r="AV42" s="12">
        <f t="shared" si="14"/>
        <v>9.0655924335342206</v>
      </c>
      <c r="AW42" s="12"/>
      <c r="AX42" s="12">
        <v>1.5625</v>
      </c>
      <c r="AY42" s="12">
        <f t="shared" si="15"/>
        <v>3.2507231826619999E-2</v>
      </c>
      <c r="AZ42" s="12">
        <f t="shared" si="16"/>
        <v>0.28250723182662002</v>
      </c>
      <c r="BA42" s="15">
        <v>0.28250723182662002</v>
      </c>
      <c r="BB42" s="12">
        <v>1</v>
      </c>
      <c r="BC42" s="12"/>
      <c r="BD42" s="12"/>
      <c r="BE42" s="12"/>
      <c r="BF42" s="12"/>
    </row>
    <row r="43" spans="1:58" x14ac:dyDescent="0.25">
      <c r="A43" s="12">
        <v>42</v>
      </c>
      <c r="B43" s="12"/>
      <c r="C43" s="12">
        <v>53</v>
      </c>
      <c r="D43" s="12">
        <v>1</v>
      </c>
      <c r="E43" s="12">
        <v>1</v>
      </c>
      <c r="F43" s="12">
        <v>0.67</v>
      </c>
      <c r="G43" s="12">
        <v>25.743660999999999</v>
      </c>
      <c r="H43" s="12">
        <v>43.16</v>
      </c>
      <c r="I43" s="12"/>
      <c r="J43" s="12">
        <v>45.06</v>
      </c>
      <c r="K43" s="12"/>
      <c r="L43" s="12">
        <v>44.11</v>
      </c>
      <c r="M43" s="12"/>
      <c r="N43" s="12">
        <v>13</v>
      </c>
      <c r="O43" s="12"/>
      <c r="P43" s="12" t="s">
        <v>29</v>
      </c>
      <c r="Q43" s="12">
        <f>P66</f>
        <v>118.63015976523958</v>
      </c>
      <c r="R43" s="12">
        <v>7.0000000000000007E-2</v>
      </c>
      <c r="S43" s="12">
        <v>13</v>
      </c>
      <c r="T43" s="12">
        <v>0.75</v>
      </c>
      <c r="U43" s="12">
        <v>-0.75</v>
      </c>
      <c r="V43" s="12">
        <v>165</v>
      </c>
      <c r="W43" s="12">
        <v>0.375</v>
      </c>
      <c r="X43" s="12">
        <v>1</v>
      </c>
      <c r="Y43" s="12">
        <v>666.15609999999992</v>
      </c>
      <c r="Z43" s="15">
        <f t="shared" si="0"/>
        <v>24.942222706000006</v>
      </c>
      <c r="AA43" s="12">
        <f t="shared" si="1"/>
        <v>3.9076576424195615</v>
      </c>
      <c r="AB43" s="12">
        <f t="shared" si="2"/>
        <v>5.3577019005522004</v>
      </c>
      <c r="AC43" s="12">
        <f t="shared" si="3"/>
        <v>2.0217019005522006</v>
      </c>
      <c r="AD43" s="12">
        <f t="shared" si="4"/>
        <v>5.9293595429717616</v>
      </c>
      <c r="AE43" s="12">
        <v>12</v>
      </c>
      <c r="AF43" s="12">
        <v>1.3360000000000001</v>
      </c>
      <c r="AG43" s="12">
        <v>1.333</v>
      </c>
      <c r="AH43" s="12">
        <v>0.33300000000000002</v>
      </c>
      <c r="AI43" s="12">
        <f t="shared" si="5"/>
        <v>0.13462111831000001</v>
      </c>
      <c r="AJ43" s="12">
        <f t="shared" si="6"/>
        <v>25.87828211831</v>
      </c>
      <c r="AK43" s="12">
        <f t="shared" si="7"/>
        <v>7.6513262298798459</v>
      </c>
      <c r="AL43" s="12">
        <v>12</v>
      </c>
      <c r="AM43" s="12">
        <f t="shared" si="8"/>
        <v>5.9733305022439982</v>
      </c>
      <c r="AN43" s="12">
        <v>44.11</v>
      </c>
      <c r="AO43" s="16">
        <v>3.9516286016917981</v>
      </c>
      <c r="AP43" s="12"/>
      <c r="AQ43" s="12">
        <f t="shared" si="9"/>
        <v>2143.884407356918</v>
      </c>
      <c r="AR43" s="10">
        <f t="shared" si="10"/>
        <v>164.53263128031213</v>
      </c>
      <c r="AS43" s="12">
        <f t="shared" si="11"/>
        <v>13.030147215626849</v>
      </c>
      <c r="AT43" s="12">
        <f t="shared" si="12"/>
        <v>2123.5662871774716</v>
      </c>
      <c r="AU43" s="12">
        <f t="shared" si="13"/>
        <v>163.67717802596411</v>
      </c>
      <c r="AV43" s="12">
        <f t="shared" si="14"/>
        <v>12.974113512884554</v>
      </c>
      <c r="AW43" s="12"/>
      <c r="AX43" s="12">
        <v>1.5384615384615383</v>
      </c>
      <c r="AY43" s="12">
        <f t="shared" si="15"/>
        <v>3.64219067824922E-2</v>
      </c>
      <c r="AZ43" s="12">
        <f t="shared" si="16"/>
        <v>-0.33857809321750781</v>
      </c>
      <c r="BA43" s="15">
        <v>0.33857809321750798</v>
      </c>
      <c r="BB43" s="12">
        <v>1</v>
      </c>
      <c r="BC43" s="12"/>
      <c r="BD43" s="12"/>
      <c r="BE43" s="12"/>
      <c r="BF43" s="12"/>
    </row>
    <row r="44" spans="1:58" x14ac:dyDescent="0.25">
      <c r="A44" s="12">
        <v>43</v>
      </c>
      <c r="B44" s="12"/>
      <c r="C44" s="12">
        <v>48</v>
      </c>
      <c r="D44" s="12">
        <v>1</v>
      </c>
      <c r="E44" s="12">
        <v>2</v>
      </c>
      <c r="F44" s="12">
        <v>0.4</v>
      </c>
      <c r="G44" s="12">
        <v>26.929152999999999</v>
      </c>
      <c r="H44" s="12">
        <v>42.88</v>
      </c>
      <c r="I44" s="12">
        <v>7.87</v>
      </c>
      <c r="J44" s="12">
        <v>44.06</v>
      </c>
      <c r="K44" s="12">
        <v>7.66</v>
      </c>
      <c r="L44" s="12">
        <v>43.47</v>
      </c>
      <c r="M44" s="12"/>
      <c r="N44" s="12">
        <v>10</v>
      </c>
      <c r="O44" s="12"/>
      <c r="P44" s="12" t="s">
        <v>29</v>
      </c>
      <c r="Q44" s="12">
        <f>P66</f>
        <v>118.63015976523958</v>
      </c>
      <c r="R44" s="12">
        <v>0.05</v>
      </c>
      <c r="S44" s="12">
        <v>10</v>
      </c>
      <c r="T44" s="12">
        <v>0.5</v>
      </c>
      <c r="U44" s="12">
        <v>-0.75</v>
      </c>
      <c r="V44" s="12">
        <v>165</v>
      </c>
      <c r="W44" s="12">
        <v>0.125</v>
      </c>
      <c r="X44" s="12">
        <v>0.6</v>
      </c>
      <c r="Y44" s="12">
        <v>736.03689999999995</v>
      </c>
      <c r="Z44" s="15">
        <f t="shared" si="0"/>
        <v>25.320352018000005</v>
      </c>
      <c r="AA44" s="12">
        <f t="shared" si="1"/>
        <v>3.9629810704726811</v>
      </c>
      <c r="AB44" s="12">
        <f t="shared" si="2"/>
        <v>5.3577019005522004</v>
      </c>
      <c r="AC44" s="12">
        <f t="shared" si="3"/>
        <v>2.0217019005522006</v>
      </c>
      <c r="AD44" s="12">
        <f t="shared" si="4"/>
        <v>5.9846829710248812</v>
      </c>
      <c r="AE44" s="12">
        <v>12</v>
      </c>
      <c r="AF44" s="12">
        <v>1.3360000000000001</v>
      </c>
      <c r="AG44" s="12">
        <v>1.333</v>
      </c>
      <c r="AH44" s="12">
        <v>0.33300000000000002</v>
      </c>
      <c r="AI44" s="12">
        <f t="shared" si="5"/>
        <v>0.11056748563000007</v>
      </c>
      <c r="AJ44" s="12">
        <f t="shared" si="6"/>
        <v>27.039720485629999</v>
      </c>
      <c r="AK44" s="12">
        <f t="shared" si="7"/>
        <v>7.7639751552795033</v>
      </c>
      <c r="AL44" s="12">
        <v>12</v>
      </c>
      <c r="AM44" s="12">
        <f t="shared" si="8"/>
        <v>6.1178088133944009</v>
      </c>
      <c r="AN44" s="12">
        <v>43.47</v>
      </c>
      <c r="AO44" s="16">
        <v>4.0961069128422007</v>
      </c>
      <c r="AP44" s="12"/>
      <c r="AQ44" s="12">
        <f t="shared" si="9"/>
        <v>1828.2410313468051</v>
      </c>
      <c r="AR44" s="10">
        <f t="shared" si="10"/>
        <v>176.43640072975458</v>
      </c>
      <c r="AS44" s="12">
        <f t="shared" si="11"/>
        <v>10.362039940653171</v>
      </c>
      <c r="AT44" s="12">
        <f t="shared" si="12"/>
        <v>1813.1203807618472</v>
      </c>
      <c r="AU44" s="12">
        <f t="shared" si="13"/>
        <v>174.23902531974943</v>
      </c>
      <c r="AV44" s="12">
        <f t="shared" si="14"/>
        <v>10.405937346323848</v>
      </c>
      <c r="AW44" s="12"/>
      <c r="AX44" s="12">
        <v>1.5625</v>
      </c>
      <c r="AY44" s="12">
        <f t="shared" si="15"/>
        <v>-2.8094339629233217E-2</v>
      </c>
      <c r="AZ44" s="12">
        <f t="shared" si="16"/>
        <v>-0.15309433962923322</v>
      </c>
      <c r="BA44" s="15">
        <v>0.15309433962923299</v>
      </c>
      <c r="BB44" s="12">
        <v>1</v>
      </c>
      <c r="BC44" s="12"/>
      <c r="BD44" s="12"/>
      <c r="BE44" s="12"/>
      <c r="BF44" s="12"/>
    </row>
    <row r="45" spans="1:58" x14ac:dyDescent="0.25">
      <c r="A45" s="12">
        <v>44</v>
      </c>
      <c r="B45" s="12"/>
      <c r="C45" s="12">
        <v>72</v>
      </c>
      <c r="D45" s="12">
        <v>1</v>
      </c>
      <c r="E45" s="12">
        <v>1</v>
      </c>
      <c r="F45" s="12">
        <v>0.8</v>
      </c>
      <c r="G45" s="12">
        <v>26.480103</v>
      </c>
      <c r="H45" s="12">
        <v>42.03</v>
      </c>
      <c r="I45" s="12"/>
      <c r="J45" s="12">
        <v>42.35</v>
      </c>
      <c r="K45" s="12"/>
      <c r="L45" s="12">
        <v>42.19</v>
      </c>
      <c r="M45" s="12"/>
      <c r="N45" s="12">
        <v>13</v>
      </c>
      <c r="O45" s="12"/>
      <c r="P45" s="12" t="s">
        <v>29</v>
      </c>
      <c r="Q45" s="12">
        <f>P66</f>
        <v>118.63015976523958</v>
      </c>
      <c r="R45" s="12">
        <v>0.05</v>
      </c>
      <c r="S45" s="12">
        <v>13</v>
      </c>
      <c r="T45" s="12">
        <v>0.5</v>
      </c>
      <c r="U45" s="12">
        <v>-0.25</v>
      </c>
      <c r="V45" s="12">
        <v>115</v>
      </c>
      <c r="W45" s="12">
        <v>0.375</v>
      </c>
      <c r="X45" s="12">
        <v>0.8</v>
      </c>
      <c r="Y45" s="12">
        <v>709.15689999999995</v>
      </c>
      <c r="Z45" s="15">
        <f t="shared" si="0"/>
        <v>25.186838218000002</v>
      </c>
      <c r="AA45" s="12">
        <f t="shared" si="1"/>
        <v>3.7299444300846796</v>
      </c>
      <c r="AB45" s="12">
        <f t="shared" si="2"/>
        <v>5.3577019005522004</v>
      </c>
      <c r="AC45" s="12">
        <f t="shared" si="3"/>
        <v>2.0217019005522006</v>
      </c>
      <c r="AD45" s="12">
        <f t="shared" si="4"/>
        <v>5.7516463306368806</v>
      </c>
      <c r="AE45" s="12">
        <v>12</v>
      </c>
      <c r="AF45" s="12">
        <v>1.3360000000000001</v>
      </c>
      <c r="AG45" s="12">
        <v>1.333</v>
      </c>
      <c r="AH45" s="12">
        <v>0.33300000000000002</v>
      </c>
      <c r="AI45" s="12">
        <f t="shared" si="5"/>
        <v>0.11967871012999998</v>
      </c>
      <c r="AJ45" s="12">
        <f t="shared" si="6"/>
        <v>26.599781710129999</v>
      </c>
      <c r="AK45" s="12">
        <f t="shared" si="7"/>
        <v>7.9995259540175399</v>
      </c>
      <c r="AL45" s="12">
        <v>12</v>
      </c>
      <c r="AM45" s="12">
        <f t="shared" si="8"/>
        <v>5.8510013839544026</v>
      </c>
      <c r="AN45" s="12">
        <v>42.19</v>
      </c>
      <c r="AO45" s="16">
        <v>3.8292994834022016</v>
      </c>
      <c r="AP45" s="12"/>
      <c r="AQ45" s="12">
        <f t="shared" si="9"/>
        <v>2444.3981917657757</v>
      </c>
      <c r="AR45" s="10">
        <f t="shared" si="10"/>
        <v>182.88127053008955</v>
      </c>
      <c r="AS45" s="12">
        <f t="shared" si="11"/>
        <v>13.366038986280978</v>
      </c>
      <c r="AT45" s="12">
        <f t="shared" si="12"/>
        <v>2428.7174718207357</v>
      </c>
      <c r="AU45" s="12">
        <f t="shared" si="13"/>
        <v>181.16589145015712</v>
      </c>
      <c r="AV45" s="12">
        <f t="shared" si="14"/>
        <v>13.406041569855502</v>
      </c>
      <c r="AW45" s="12"/>
      <c r="AX45" s="12">
        <v>1.4925373134328357</v>
      </c>
      <c r="AY45" s="12">
        <f t="shared" si="15"/>
        <v>-2.6801730994930575E-2</v>
      </c>
      <c r="AZ45" s="12">
        <f t="shared" si="16"/>
        <v>-0.40180173099493055</v>
      </c>
      <c r="BA45" s="15">
        <v>0.40180173099493099</v>
      </c>
      <c r="BB45" s="12">
        <v>1</v>
      </c>
      <c r="BC45" s="12"/>
      <c r="BD45" s="12"/>
      <c r="BE45" s="12"/>
      <c r="BF45" s="12"/>
    </row>
    <row r="46" spans="1:58" x14ac:dyDescent="0.25">
      <c r="A46" s="12">
        <v>45</v>
      </c>
      <c r="B46" s="12"/>
      <c r="C46" s="12">
        <v>78</v>
      </c>
      <c r="D46" s="12">
        <v>2</v>
      </c>
      <c r="E46" s="12">
        <v>1</v>
      </c>
      <c r="F46" s="12">
        <v>0.35</v>
      </c>
      <c r="G46" s="12">
        <v>25.240725000000001</v>
      </c>
      <c r="H46" s="12">
        <v>43.66</v>
      </c>
      <c r="I46" s="12">
        <v>7.73</v>
      </c>
      <c r="J46" s="12">
        <v>43.95</v>
      </c>
      <c r="K46" s="12">
        <v>7.68</v>
      </c>
      <c r="L46" s="12">
        <v>43.805</v>
      </c>
      <c r="M46" s="12"/>
      <c r="N46" s="12">
        <v>15</v>
      </c>
      <c r="O46" s="12"/>
      <c r="P46" s="12" t="s">
        <v>29</v>
      </c>
      <c r="Q46" s="12">
        <f>P66</f>
        <v>118.63015976523958</v>
      </c>
      <c r="R46" s="12">
        <v>0.05</v>
      </c>
      <c r="S46" s="12">
        <v>15</v>
      </c>
      <c r="T46" s="12">
        <v>0</v>
      </c>
      <c r="U46" s="12">
        <v>-0.75</v>
      </c>
      <c r="V46" s="12">
        <v>130</v>
      </c>
      <c r="W46" s="12">
        <v>-0.375</v>
      </c>
      <c r="X46" s="12">
        <v>0.67</v>
      </c>
      <c r="Y46" s="12">
        <v>637.5625</v>
      </c>
      <c r="Z46" s="15">
        <f t="shared" si="0"/>
        <v>24.756852850000008</v>
      </c>
      <c r="AA46" s="12">
        <f t="shared" si="1"/>
        <v>3.7928168318410025</v>
      </c>
      <c r="AB46" s="12">
        <f t="shared" si="2"/>
        <v>5.3577019005522004</v>
      </c>
      <c r="AC46" s="12">
        <f t="shared" si="3"/>
        <v>2.0217019005522006</v>
      </c>
      <c r="AD46" s="12">
        <f t="shared" si="4"/>
        <v>5.8145187323932035</v>
      </c>
      <c r="AE46" s="12">
        <v>12</v>
      </c>
      <c r="AF46" s="12">
        <v>1.3360000000000001</v>
      </c>
      <c r="AG46" s="12">
        <v>1.333</v>
      </c>
      <c r="AH46" s="12">
        <v>0.33300000000000002</v>
      </c>
      <c r="AI46" s="12">
        <f t="shared" si="5"/>
        <v>0.14482568974999999</v>
      </c>
      <c r="AJ46" s="12">
        <f t="shared" si="6"/>
        <v>25.385550689750001</v>
      </c>
      <c r="AK46" s="12">
        <f t="shared" si="7"/>
        <v>7.7045999315146672</v>
      </c>
      <c r="AL46" s="12">
        <v>12</v>
      </c>
      <c r="AM46" s="12">
        <f t="shared" si="8"/>
        <v>5.8206664079272024</v>
      </c>
      <c r="AN46" s="12">
        <v>43.805</v>
      </c>
      <c r="AO46" s="16">
        <v>3.7989645073750014</v>
      </c>
      <c r="AP46" s="12"/>
      <c r="AQ46" s="12">
        <f t="shared" si="9"/>
        <v>2458.182724099303</v>
      </c>
      <c r="AR46" s="10">
        <f t="shared" si="10"/>
        <v>163.55728196290931</v>
      </c>
      <c r="AS46" s="12">
        <f t="shared" si="11"/>
        <v>15.029491164182815</v>
      </c>
      <c r="AT46" s="12">
        <f t="shared" si="12"/>
        <v>2443.642702256182</v>
      </c>
      <c r="AU46" s="12">
        <f t="shared" si="13"/>
        <v>163.32390263735235</v>
      </c>
      <c r="AV46" s="12">
        <f t="shared" si="14"/>
        <v>14.961941655791161</v>
      </c>
      <c r="AW46" s="12"/>
      <c r="AX46" s="12">
        <v>1.5384615384615383</v>
      </c>
      <c r="AY46" s="12">
        <f t="shared" si="15"/>
        <v>4.3907180454574937E-2</v>
      </c>
      <c r="AZ46" s="12">
        <f t="shared" si="16"/>
        <v>0.41890718045457492</v>
      </c>
      <c r="BA46" s="15">
        <v>0.41890718045457492</v>
      </c>
      <c r="BB46" s="12">
        <v>1</v>
      </c>
      <c r="BC46" s="12"/>
      <c r="BD46" s="12"/>
      <c r="BE46" s="12"/>
      <c r="BF46" s="12"/>
    </row>
    <row r="47" spans="1:58" x14ac:dyDescent="0.25">
      <c r="A47" s="12">
        <v>46</v>
      </c>
      <c r="B47" s="12"/>
      <c r="C47" s="12">
        <v>48</v>
      </c>
      <c r="D47" s="12">
        <v>2</v>
      </c>
      <c r="E47" s="12">
        <v>2</v>
      </c>
      <c r="F47" s="12">
        <v>0.5</v>
      </c>
      <c r="G47" s="12">
        <v>25.995129000000002</v>
      </c>
      <c r="H47" s="12">
        <v>44.75</v>
      </c>
      <c r="I47" s="12">
        <v>7.54</v>
      </c>
      <c r="J47" s="12">
        <v>48.5</v>
      </c>
      <c r="K47" s="12">
        <v>6.96</v>
      </c>
      <c r="L47" s="12">
        <v>46.625</v>
      </c>
      <c r="M47" s="12"/>
      <c r="N47" s="12">
        <v>9</v>
      </c>
      <c r="O47" s="12"/>
      <c r="P47" s="12" t="s">
        <v>29</v>
      </c>
      <c r="Q47" s="12">
        <f>P66</f>
        <v>118.63015976523958</v>
      </c>
      <c r="R47" s="12">
        <v>0.05</v>
      </c>
      <c r="S47" s="12">
        <v>9</v>
      </c>
      <c r="T47" s="12">
        <v>0.5</v>
      </c>
      <c r="U47" s="12">
        <v>-1.25</v>
      </c>
      <c r="V47" s="12">
        <v>15</v>
      </c>
      <c r="W47" s="12">
        <v>-0.125</v>
      </c>
      <c r="X47" s="12">
        <v>0.8</v>
      </c>
      <c r="Y47" s="12">
        <v>680.68809999999996</v>
      </c>
      <c r="Z47" s="15">
        <f t="shared" si="0"/>
        <v>25.029333394000005</v>
      </c>
      <c r="AA47" s="12">
        <f t="shared" si="1"/>
        <v>4.2978565667664412</v>
      </c>
      <c r="AB47" s="12">
        <f t="shared" si="2"/>
        <v>5.3577019005522004</v>
      </c>
      <c r="AC47" s="12">
        <f t="shared" si="3"/>
        <v>2.0217019005522006</v>
      </c>
      <c r="AD47" s="12">
        <f t="shared" si="4"/>
        <v>6.3195584673186413</v>
      </c>
      <c r="AE47" s="12">
        <v>12</v>
      </c>
      <c r="AF47" s="12">
        <v>1.3360000000000001</v>
      </c>
      <c r="AG47" s="12">
        <v>1.333</v>
      </c>
      <c r="AH47" s="12">
        <v>0.33300000000000002</v>
      </c>
      <c r="AI47" s="12">
        <f t="shared" si="5"/>
        <v>0.12951883258999997</v>
      </c>
      <c r="AJ47" s="12">
        <f t="shared" si="6"/>
        <v>26.124647832590004</v>
      </c>
      <c r="AK47" s="12">
        <f t="shared" si="7"/>
        <v>7.2386058981233248</v>
      </c>
      <c r="AL47" s="12">
        <v>12</v>
      </c>
      <c r="AM47" s="12">
        <f t="shared" si="8"/>
        <v>6.3824410684600021</v>
      </c>
      <c r="AN47" s="12">
        <v>46.625</v>
      </c>
      <c r="AO47" s="16">
        <v>4.360739167907802</v>
      </c>
      <c r="AP47" s="12"/>
      <c r="AQ47" s="12">
        <f t="shared" si="9"/>
        <v>1297.6163881914285</v>
      </c>
      <c r="AR47" s="10">
        <f t="shared" si="10"/>
        <v>149.85252529622704</v>
      </c>
      <c r="AS47" s="12">
        <f t="shared" si="11"/>
        <v>8.6592894288989317</v>
      </c>
      <c r="AT47" s="12">
        <f t="shared" si="12"/>
        <v>1284.2055355620366</v>
      </c>
      <c r="AU47" s="12">
        <f t="shared" si="13"/>
        <v>148.82835018411171</v>
      </c>
      <c r="AV47" s="12">
        <f t="shared" si="14"/>
        <v>8.6287695454083781</v>
      </c>
      <c r="AW47" s="12"/>
      <c r="AX47" s="12">
        <v>1.5384615384615383</v>
      </c>
      <c r="AY47" s="12">
        <f t="shared" si="15"/>
        <v>1.983792426885982E-2</v>
      </c>
      <c r="AZ47" s="12">
        <f t="shared" si="16"/>
        <v>0.14483792426885983</v>
      </c>
      <c r="BA47" s="15">
        <v>0.14483792426885983</v>
      </c>
      <c r="BB47" s="12">
        <v>1</v>
      </c>
      <c r="BC47" s="12"/>
      <c r="BD47" s="12"/>
      <c r="BE47" s="12"/>
      <c r="BF47" s="12"/>
    </row>
    <row r="48" spans="1:58" x14ac:dyDescent="0.25">
      <c r="A48" s="12">
        <v>47</v>
      </c>
      <c r="B48" s="12"/>
      <c r="C48" s="12">
        <v>69</v>
      </c>
      <c r="D48" s="12">
        <v>1</v>
      </c>
      <c r="E48" s="12">
        <v>2</v>
      </c>
      <c r="F48" s="12">
        <v>0.67</v>
      </c>
      <c r="G48" s="12">
        <v>27.144697000000001</v>
      </c>
      <c r="H48" s="12">
        <v>41.36</v>
      </c>
      <c r="I48" s="12">
        <v>8.16</v>
      </c>
      <c r="J48" s="12">
        <v>41.93</v>
      </c>
      <c r="K48" s="12">
        <v>8.0500000000000007</v>
      </c>
      <c r="L48" s="12">
        <v>41.644999999999996</v>
      </c>
      <c r="M48" s="12"/>
      <c r="N48" s="12">
        <v>11.5</v>
      </c>
      <c r="O48" s="12"/>
      <c r="P48" s="12" t="s">
        <v>29</v>
      </c>
      <c r="Q48" s="12">
        <f>P66</f>
        <v>118.63015976523958</v>
      </c>
      <c r="R48" s="12">
        <v>0.05</v>
      </c>
      <c r="S48" s="12">
        <v>11.5</v>
      </c>
      <c r="T48" s="12">
        <v>0.15</v>
      </c>
      <c r="U48" s="12">
        <v>-0.75</v>
      </c>
      <c r="V48" s="12">
        <v>105</v>
      </c>
      <c r="W48" s="12">
        <v>-0.22500000000000001</v>
      </c>
      <c r="X48" s="12">
        <v>0.8</v>
      </c>
      <c r="Y48" s="12">
        <v>749.1169000000001</v>
      </c>
      <c r="Z48" s="15">
        <f t="shared" si="0"/>
        <v>25.380229522</v>
      </c>
      <c r="AA48" s="12">
        <f t="shared" si="1"/>
        <v>3.7273791051677199</v>
      </c>
      <c r="AB48" s="12">
        <f t="shared" si="2"/>
        <v>5.3577019005522004</v>
      </c>
      <c r="AC48" s="12">
        <f t="shared" si="3"/>
        <v>2.0217019005522006</v>
      </c>
      <c r="AD48" s="12">
        <f t="shared" si="4"/>
        <v>5.7490810057199209</v>
      </c>
      <c r="AE48" s="12">
        <v>12</v>
      </c>
      <c r="AF48" s="12">
        <v>1.3360000000000001</v>
      </c>
      <c r="AG48" s="12">
        <v>1.333</v>
      </c>
      <c r="AH48" s="12">
        <v>0.33300000000000002</v>
      </c>
      <c r="AI48" s="12">
        <f t="shared" si="5"/>
        <v>0.10619409787</v>
      </c>
      <c r="AJ48" s="12">
        <f t="shared" si="6"/>
        <v>27.250891097869999</v>
      </c>
      <c r="AK48" s="12">
        <f t="shared" si="7"/>
        <v>8.1042141913795174</v>
      </c>
      <c r="AL48" s="12">
        <v>12</v>
      </c>
      <c r="AM48" s="12">
        <f t="shared" si="8"/>
        <v>5.8984168268344028</v>
      </c>
      <c r="AN48" s="12">
        <v>41.644999999999996</v>
      </c>
      <c r="AO48" s="16">
        <v>3.8767149262822018</v>
      </c>
      <c r="AP48" s="12"/>
      <c r="AQ48" s="12">
        <f t="shared" si="9"/>
        <v>2341.5850545873486</v>
      </c>
      <c r="AR48" s="10">
        <f t="shared" si="10"/>
        <v>191.64103593704195</v>
      </c>
      <c r="AS48" s="12">
        <f t="shared" si="11"/>
        <v>12.218599441074863</v>
      </c>
      <c r="AT48" s="12">
        <f t="shared" si="12"/>
        <v>2325.4275200559414</v>
      </c>
      <c r="AU48" s="12">
        <f t="shared" si="13"/>
        <v>189.08362065725203</v>
      </c>
      <c r="AV48" s="12">
        <f t="shared" si="14"/>
        <v>12.298408037527459</v>
      </c>
      <c r="AW48" s="12"/>
      <c r="AX48" s="12">
        <v>1.4705882352941175</v>
      </c>
      <c r="AY48" s="12">
        <f t="shared" si="15"/>
        <v>-5.4269845587765035E-2</v>
      </c>
      <c r="AZ48" s="12">
        <f t="shared" si="16"/>
        <v>0.17073015441223496</v>
      </c>
      <c r="BA48" s="15">
        <v>0.17073015441223496</v>
      </c>
      <c r="BB48" s="12">
        <v>1</v>
      </c>
      <c r="BC48" s="12"/>
      <c r="BD48" s="12"/>
      <c r="BE48" s="12"/>
      <c r="BF48" s="12"/>
    </row>
    <row r="49" spans="1:58" x14ac:dyDescent="0.25">
      <c r="A49" s="12">
        <v>48</v>
      </c>
      <c r="B49" s="12"/>
      <c r="C49" s="12">
        <v>38</v>
      </c>
      <c r="D49" s="12">
        <v>2</v>
      </c>
      <c r="E49" s="12">
        <v>2</v>
      </c>
      <c r="F49" s="12">
        <v>0.03</v>
      </c>
      <c r="G49" s="12">
        <v>26.138825000000001</v>
      </c>
      <c r="H49" s="12">
        <v>42.19</v>
      </c>
      <c r="I49" s="12">
        <v>8</v>
      </c>
      <c r="J49" s="12">
        <v>42.67</v>
      </c>
      <c r="K49" s="12">
        <v>7.91</v>
      </c>
      <c r="L49" s="12">
        <v>42.43</v>
      </c>
      <c r="M49" s="12"/>
      <c r="N49" s="12">
        <v>14</v>
      </c>
      <c r="O49" s="12"/>
      <c r="P49" s="12" t="s">
        <v>29</v>
      </c>
      <c r="Q49" s="12">
        <f>P66</f>
        <v>118.63015976523958</v>
      </c>
      <c r="R49" s="12">
        <v>-0.14000000000000001</v>
      </c>
      <c r="S49" s="12">
        <v>14</v>
      </c>
      <c r="T49" s="12">
        <v>-0.75</v>
      </c>
      <c r="U49" s="12">
        <v>0</v>
      </c>
      <c r="V49" s="12">
        <v>0</v>
      </c>
      <c r="W49" s="12">
        <v>-0.75</v>
      </c>
      <c r="X49" s="12">
        <v>0.22</v>
      </c>
      <c r="Y49" s="12">
        <v>689.0625</v>
      </c>
      <c r="Z49" s="15">
        <f t="shared" si="0"/>
        <v>25.077442450000003</v>
      </c>
      <c r="AA49" s="12">
        <f t="shared" si="1"/>
        <v>3.7217140207370001</v>
      </c>
      <c r="AB49" s="12">
        <f t="shared" si="2"/>
        <v>5.3577019005522004</v>
      </c>
      <c r="AC49" s="12">
        <f t="shared" si="3"/>
        <v>2.0217019005522006</v>
      </c>
      <c r="AD49" s="12">
        <f t="shared" si="4"/>
        <v>5.7434159212892002</v>
      </c>
      <c r="AE49" s="12">
        <v>12</v>
      </c>
      <c r="AF49" s="12">
        <v>1.3360000000000001</v>
      </c>
      <c r="AG49" s="12">
        <v>1.333</v>
      </c>
      <c r="AH49" s="12">
        <v>0.33300000000000002</v>
      </c>
      <c r="AI49" s="12">
        <f t="shared" si="5"/>
        <v>0.12660324074999996</v>
      </c>
      <c r="AJ49" s="12">
        <f t="shared" si="6"/>
        <v>26.265428240750001</v>
      </c>
      <c r="AK49" s="12">
        <f t="shared" si="7"/>
        <v>7.9542776337497054</v>
      </c>
      <c r="AL49" s="12">
        <v>12</v>
      </c>
      <c r="AM49" s="12">
        <f t="shared" si="8"/>
        <v>5.8171051749272014</v>
      </c>
      <c r="AN49" s="12">
        <v>42.43</v>
      </c>
      <c r="AO49" s="16">
        <v>3.7954032743750012</v>
      </c>
      <c r="AP49" s="12"/>
      <c r="AQ49" s="12">
        <f t="shared" si="9"/>
        <v>2512.3844921985278</v>
      </c>
      <c r="AR49" s="10">
        <f t="shared" si="10"/>
        <v>178.83615026581262</v>
      </c>
      <c r="AS49" s="12">
        <f t="shared" si="11"/>
        <v>14.048527036979111</v>
      </c>
      <c r="AT49" s="12">
        <f t="shared" si="12"/>
        <v>2555.6821641158572</v>
      </c>
      <c r="AU49" s="12">
        <f t="shared" si="13"/>
        <v>178.1232097305861</v>
      </c>
      <c r="AV49" s="12">
        <f t="shared" si="14"/>
        <v>14.347833547247228</v>
      </c>
      <c r="AW49" s="12"/>
      <c r="AX49" s="12">
        <v>1.4705882352941175</v>
      </c>
      <c r="AY49" s="12">
        <f t="shared" si="15"/>
        <v>-0.20352842698231968</v>
      </c>
      <c r="AZ49" s="12">
        <f t="shared" si="16"/>
        <v>0.54647157301768035</v>
      </c>
      <c r="BA49" s="15">
        <v>0.54647157301768035</v>
      </c>
      <c r="BB49" s="12"/>
      <c r="BC49" s="12">
        <v>1</v>
      </c>
      <c r="BD49" s="12"/>
      <c r="BE49" s="12"/>
      <c r="BF49" s="12"/>
    </row>
    <row r="50" spans="1:58" x14ac:dyDescent="0.25">
      <c r="A50" s="12">
        <v>49</v>
      </c>
      <c r="B50" s="12"/>
      <c r="C50" s="12">
        <v>37</v>
      </c>
      <c r="D50" s="12">
        <v>1</v>
      </c>
      <c r="E50" s="12">
        <v>2</v>
      </c>
      <c r="F50" s="12">
        <v>0.5</v>
      </c>
      <c r="G50" s="12">
        <v>27.476994000000001</v>
      </c>
      <c r="H50" s="12">
        <v>39.94</v>
      </c>
      <c r="I50" s="12">
        <v>8.4499999999999993</v>
      </c>
      <c r="J50" s="12">
        <v>41.77</v>
      </c>
      <c r="K50" s="12">
        <v>8.08</v>
      </c>
      <c r="L50" s="12">
        <v>40.855000000000004</v>
      </c>
      <c r="M50" s="12"/>
      <c r="N50" s="12">
        <v>11.5</v>
      </c>
      <c r="O50" s="12"/>
      <c r="P50" s="12" t="s">
        <v>29</v>
      </c>
      <c r="Q50" s="12">
        <f>P66</f>
        <v>118.63015976523958</v>
      </c>
      <c r="R50" s="12">
        <v>0.16</v>
      </c>
      <c r="S50" s="12">
        <v>11.5</v>
      </c>
      <c r="T50" s="12">
        <v>1.5</v>
      </c>
      <c r="U50" s="12">
        <v>-1.75</v>
      </c>
      <c r="V50" s="12">
        <v>40</v>
      </c>
      <c r="W50" s="12">
        <v>0.625</v>
      </c>
      <c r="X50" s="12">
        <v>1</v>
      </c>
      <c r="Y50" s="12">
        <v>769.50759999999991</v>
      </c>
      <c r="Z50" s="15">
        <f t="shared" si="0"/>
        <v>25.467191584000005</v>
      </c>
      <c r="AA50" s="12">
        <f t="shared" si="1"/>
        <v>3.6489707712358435</v>
      </c>
      <c r="AB50" s="12">
        <f t="shared" si="2"/>
        <v>5.3577019005522004</v>
      </c>
      <c r="AC50" s="12">
        <f t="shared" si="3"/>
        <v>2.0217019005522006</v>
      </c>
      <c r="AD50" s="12">
        <f t="shared" si="4"/>
        <v>5.6706726717880436</v>
      </c>
      <c r="AE50" s="12">
        <v>12</v>
      </c>
      <c r="AF50" s="12">
        <v>1.3360000000000001</v>
      </c>
      <c r="AG50" s="12">
        <v>1.333</v>
      </c>
      <c r="AH50" s="12">
        <v>0.33300000000000002</v>
      </c>
      <c r="AI50" s="12">
        <f t="shared" si="5"/>
        <v>9.9451791739999962E-2</v>
      </c>
      <c r="AJ50" s="12">
        <f t="shared" si="6"/>
        <v>27.576445791739999</v>
      </c>
      <c r="AK50" s="12">
        <f t="shared" si="7"/>
        <v>8.2609227756700516</v>
      </c>
      <c r="AL50" s="12">
        <v>12</v>
      </c>
      <c r="AM50" s="12">
        <f t="shared" si="8"/>
        <v>5.8449988768010019</v>
      </c>
      <c r="AN50" s="12">
        <v>40.855000000000004</v>
      </c>
      <c r="AO50" s="16">
        <v>3.8232969762488018</v>
      </c>
      <c r="AP50" s="12"/>
      <c r="AQ50" s="12">
        <f t="shared" si="9"/>
        <v>2476.4582032067474</v>
      </c>
      <c r="AR50" s="10">
        <f t="shared" si="10"/>
        <v>200.39968234168498</v>
      </c>
      <c r="AS50" s="12">
        <f t="shared" si="11"/>
        <v>12.357595452593296</v>
      </c>
      <c r="AT50" s="12">
        <f t="shared" si="12"/>
        <v>2423.0074028397921</v>
      </c>
      <c r="AU50" s="12">
        <f t="shared" si="13"/>
        <v>196.99620495108397</v>
      </c>
      <c r="AV50" s="12">
        <f t="shared" si="14"/>
        <v>12.299766908918109</v>
      </c>
      <c r="AW50" s="12"/>
      <c r="AX50" s="12">
        <v>1.4492753623188408</v>
      </c>
      <c r="AY50" s="12">
        <f t="shared" si="15"/>
        <v>3.9901695135879232E-2</v>
      </c>
      <c r="AZ50" s="12">
        <f t="shared" si="16"/>
        <v>-0.58509830486412073</v>
      </c>
      <c r="BA50" s="15">
        <v>0.58509830486412095</v>
      </c>
      <c r="BB50" s="12"/>
      <c r="BC50" s="12">
        <v>1</v>
      </c>
      <c r="BD50" s="12"/>
      <c r="BE50" s="12"/>
      <c r="BF50" s="12"/>
    </row>
    <row r="51" spans="1:58" x14ac:dyDescent="0.25">
      <c r="A51" s="12">
        <v>50</v>
      </c>
      <c r="B51" s="12"/>
      <c r="C51" s="12">
        <v>81</v>
      </c>
      <c r="D51" s="12">
        <v>1</v>
      </c>
      <c r="E51" s="12">
        <v>1</v>
      </c>
      <c r="F51" s="12">
        <v>0.5</v>
      </c>
      <c r="G51" s="12">
        <v>27.881139000000001</v>
      </c>
      <c r="H51" s="12">
        <v>43.16</v>
      </c>
      <c r="I51" s="12">
        <v>7.82</v>
      </c>
      <c r="J51" s="12">
        <v>44.23</v>
      </c>
      <c r="K51" s="12">
        <v>7.63</v>
      </c>
      <c r="L51" s="12">
        <v>43.694999999999993</v>
      </c>
      <c r="M51" s="12"/>
      <c r="N51" s="12">
        <v>6.5</v>
      </c>
      <c r="O51" s="12"/>
      <c r="P51" s="12" t="s">
        <v>29</v>
      </c>
      <c r="Q51" s="12">
        <f>P66</f>
        <v>118.63015976523958</v>
      </c>
      <c r="R51" s="12">
        <v>0.24</v>
      </c>
      <c r="S51" s="12">
        <v>7</v>
      </c>
      <c r="T51" s="12">
        <v>1.25</v>
      </c>
      <c r="U51" s="12">
        <v>-0.75</v>
      </c>
      <c r="V51" s="12">
        <v>90</v>
      </c>
      <c r="W51" s="12">
        <v>0.875</v>
      </c>
      <c r="X51" s="12">
        <v>1</v>
      </c>
      <c r="Y51" s="12">
        <v>794.67610000000002</v>
      </c>
      <c r="Z51" s="15">
        <f t="shared" si="0"/>
        <v>25.564210954000004</v>
      </c>
      <c r="AA51" s="12">
        <f t="shared" si="1"/>
        <v>4.0890722730920412</v>
      </c>
      <c r="AB51" s="12">
        <f t="shared" si="2"/>
        <v>5.3577019005522004</v>
      </c>
      <c r="AC51" s="12">
        <f t="shared" si="3"/>
        <v>2.0217019005522006</v>
      </c>
      <c r="AD51" s="12">
        <f t="shared" si="4"/>
        <v>6.1107741736442414</v>
      </c>
      <c r="AE51" s="12">
        <v>12</v>
      </c>
      <c r="AF51" s="12">
        <v>1.3360000000000001</v>
      </c>
      <c r="AG51" s="12">
        <v>1.333</v>
      </c>
      <c r="AH51" s="12">
        <v>0.33300000000000002</v>
      </c>
      <c r="AI51" s="12">
        <f t="shared" si="5"/>
        <v>9.1251689689999971E-2</v>
      </c>
      <c r="AJ51" s="12">
        <f t="shared" si="6"/>
        <v>27.972390689690002</v>
      </c>
      <c r="AK51" s="12">
        <f t="shared" si="7"/>
        <v>7.723995880535532</v>
      </c>
      <c r="AL51" s="12">
        <v>12</v>
      </c>
      <c r="AM51" s="12">
        <f t="shared" si="8"/>
        <v>6.3154940888039999</v>
      </c>
      <c r="AN51" s="12">
        <v>43.694999999999993</v>
      </c>
      <c r="AO51" s="16">
        <v>4.2937921882517998</v>
      </c>
      <c r="AP51" s="12"/>
      <c r="AQ51" s="12">
        <f t="shared" si="9"/>
        <v>1341.9484020295436</v>
      </c>
      <c r="AR51" s="10">
        <f t="shared" si="10"/>
        <v>181.10973524522262</v>
      </c>
      <c r="AS51" s="12">
        <f t="shared" si="11"/>
        <v>7.4095873433448798</v>
      </c>
      <c r="AT51" s="12">
        <f t="shared" si="12"/>
        <v>1268.8065513623199</v>
      </c>
      <c r="AU51" s="12">
        <f t="shared" si="13"/>
        <v>177.17136576418139</v>
      </c>
      <c r="AV51" s="12">
        <f t="shared" si="14"/>
        <v>7.1614650927911603</v>
      </c>
      <c r="AW51" s="12"/>
      <c r="AX51" s="12">
        <v>1.5873015873015872</v>
      </c>
      <c r="AY51" s="12">
        <f t="shared" si="15"/>
        <v>0.1563170178488433</v>
      </c>
      <c r="AZ51" s="12">
        <f t="shared" si="16"/>
        <v>-0.71868298215115667</v>
      </c>
      <c r="BA51" s="15">
        <v>0.718682982151157</v>
      </c>
      <c r="BB51" s="12"/>
      <c r="BC51" s="12">
        <v>1</v>
      </c>
      <c r="BD51" s="12"/>
      <c r="BE51" s="12"/>
      <c r="BF51" s="12"/>
    </row>
    <row r="52" spans="1:58" x14ac:dyDescent="0.25">
      <c r="A52" s="12">
        <v>51</v>
      </c>
      <c r="B52" s="12"/>
      <c r="C52" s="12">
        <v>59</v>
      </c>
      <c r="D52" s="12">
        <v>2</v>
      </c>
      <c r="E52" s="12">
        <v>2</v>
      </c>
      <c r="F52" s="12">
        <v>0.67</v>
      </c>
      <c r="G52" s="12">
        <v>25.779585000000001</v>
      </c>
      <c r="H52" s="12">
        <v>41.38</v>
      </c>
      <c r="I52" s="12">
        <v>8.16</v>
      </c>
      <c r="J52" s="12">
        <v>42.65</v>
      </c>
      <c r="K52" s="12">
        <v>7.91</v>
      </c>
      <c r="L52" s="12">
        <v>42.015000000000001</v>
      </c>
      <c r="M52" s="12"/>
      <c r="N52" s="12">
        <v>15</v>
      </c>
      <c r="O52" s="12"/>
      <c r="P52" s="12" t="s">
        <v>29</v>
      </c>
      <c r="Q52" s="12">
        <f>P66</f>
        <v>118.63015976523958</v>
      </c>
      <c r="R52" s="12">
        <v>0.28999999999999998</v>
      </c>
      <c r="S52" s="12">
        <v>15.5</v>
      </c>
      <c r="T52" s="12">
        <v>1</v>
      </c>
      <c r="U52" s="12">
        <v>-1.5</v>
      </c>
      <c r="V52" s="12">
        <v>90</v>
      </c>
      <c r="W52" s="12">
        <v>0.25</v>
      </c>
      <c r="X52" s="12">
        <v>0.67</v>
      </c>
      <c r="Y52" s="12">
        <v>668.22250000000008</v>
      </c>
      <c r="Z52" s="15">
        <f t="shared" si="0"/>
        <v>24.954894609999997</v>
      </c>
      <c r="AA52" s="12">
        <f t="shared" si="1"/>
        <v>3.6155441420585976</v>
      </c>
      <c r="AB52" s="12">
        <f t="shared" si="2"/>
        <v>5.3577019005522004</v>
      </c>
      <c r="AC52" s="12">
        <f t="shared" si="3"/>
        <v>2.0217019005522006</v>
      </c>
      <c r="AD52" s="12">
        <f t="shared" si="4"/>
        <v>5.6372460426107978</v>
      </c>
      <c r="AE52" s="12">
        <v>12</v>
      </c>
      <c r="AF52" s="12">
        <v>1.3360000000000001</v>
      </c>
      <c r="AG52" s="12">
        <v>1.333</v>
      </c>
      <c r="AH52" s="12">
        <v>0.33300000000000002</v>
      </c>
      <c r="AI52" s="12">
        <f t="shared" si="5"/>
        <v>0.13389222035000004</v>
      </c>
      <c r="AJ52" s="12">
        <f t="shared" si="6"/>
        <v>25.91347722035</v>
      </c>
      <c r="AK52" s="12">
        <f t="shared" si="7"/>
        <v>8.0328454123527315</v>
      </c>
      <c r="AL52" s="12">
        <v>12</v>
      </c>
      <c r="AM52" s="12">
        <f t="shared" si="8"/>
        <v>5.6839186650071998</v>
      </c>
      <c r="AN52" s="12">
        <v>42.015000000000001</v>
      </c>
      <c r="AO52" s="16">
        <v>3.6622167644549997</v>
      </c>
      <c r="AP52" s="12"/>
      <c r="AQ52" s="12">
        <f t="shared" si="9"/>
        <v>2809.1985915196697</v>
      </c>
      <c r="AR52" s="10">
        <f t="shared" si="10"/>
        <v>179.53950905552804</v>
      </c>
      <c r="AS52" s="12">
        <f t="shared" si="11"/>
        <v>15.646687496794033</v>
      </c>
      <c r="AT52" s="12">
        <f t="shared" si="12"/>
        <v>2718.7734742731345</v>
      </c>
      <c r="AU52" s="12">
        <f t="shared" si="13"/>
        <v>177.92170917901868</v>
      </c>
      <c r="AV52" s="12">
        <f t="shared" si="14"/>
        <v>15.280729298399436</v>
      </c>
      <c r="AW52" s="12"/>
      <c r="AX52" s="12">
        <v>1.4492753623188408</v>
      </c>
      <c r="AY52" s="12">
        <f t="shared" si="15"/>
        <v>0.25251115689227233</v>
      </c>
      <c r="AZ52" s="12">
        <f t="shared" si="16"/>
        <v>2.511156892272326E-3</v>
      </c>
      <c r="BA52" s="15">
        <v>2.511156892272326E-3</v>
      </c>
      <c r="BB52" s="12">
        <v>1</v>
      </c>
      <c r="BC52" s="12"/>
      <c r="BD52" s="12"/>
      <c r="BE52" s="12"/>
      <c r="BF52" s="12"/>
    </row>
    <row r="53" spans="1:58" x14ac:dyDescent="0.25">
      <c r="A53" s="12">
        <v>52</v>
      </c>
      <c r="B53" s="12"/>
      <c r="C53" s="12">
        <v>72</v>
      </c>
      <c r="D53" s="12">
        <v>1</v>
      </c>
      <c r="E53" s="12">
        <v>1</v>
      </c>
      <c r="F53" s="12">
        <v>0.25</v>
      </c>
      <c r="G53" s="12">
        <v>25.950223999999999</v>
      </c>
      <c r="H53" s="12">
        <v>42.83</v>
      </c>
      <c r="I53" s="12"/>
      <c r="J53" s="12">
        <v>47.94</v>
      </c>
      <c r="K53" s="12"/>
      <c r="L53" s="12">
        <v>45.384999999999998</v>
      </c>
      <c r="M53" s="12"/>
      <c r="N53" s="12">
        <v>13.5</v>
      </c>
      <c r="O53" s="12"/>
      <c r="P53" s="12" t="s">
        <v>29</v>
      </c>
      <c r="Q53" s="12">
        <f>P66</f>
        <v>118.63015976523958</v>
      </c>
      <c r="R53" s="12">
        <v>-1.53</v>
      </c>
      <c r="S53" s="12">
        <v>11</v>
      </c>
      <c r="T53" s="12">
        <v>-0.25</v>
      </c>
      <c r="U53" s="12">
        <v>-4</v>
      </c>
      <c r="V53" s="12">
        <v>60</v>
      </c>
      <c r="W53" s="12">
        <v>-2.25</v>
      </c>
      <c r="X53" s="12">
        <v>0.4</v>
      </c>
      <c r="Y53" s="12">
        <v>678.08159999999998</v>
      </c>
      <c r="Z53" s="15">
        <f t="shared" si="0"/>
        <v>25.014050463999997</v>
      </c>
      <c r="AA53" s="12">
        <f t="shared" si="1"/>
        <v>4.1161585822246387</v>
      </c>
      <c r="AB53" s="12">
        <f t="shared" si="2"/>
        <v>5.3577019005522004</v>
      </c>
      <c r="AC53" s="12">
        <f t="shared" si="3"/>
        <v>2.0217019005522006</v>
      </c>
      <c r="AD53" s="12">
        <f t="shared" si="4"/>
        <v>6.1378604827768388</v>
      </c>
      <c r="AE53" s="12">
        <v>12</v>
      </c>
      <c r="AF53" s="12">
        <v>1.3360000000000001</v>
      </c>
      <c r="AG53" s="12">
        <v>1.333</v>
      </c>
      <c r="AH53" s="12">
        <v>0.33300000000000002</v>
      </c>
      <c r="AI53" s="12">
        <f t="shared" si="5"/>
        <v>0.13042995503999999</v>
      </c>
      <c r="AJ53" s="12">
        <f t="shared" si="6"/>
        <v>26.080653955039999</v>
      </c>
      <c r="AK53" s="12">
        <f t="shared" si="7"/>
        <v>7.4363776578164593</v>
      </c>
      <c r="AL53" s="12">
        <v>12</v>
      </c>
      <c r="AM53" s="12">
        <f t="shared" si="8"/>
        <v>6.1973660050129986</v>
      </c>
      <c r="AN53" s="12">
        <v>45.384999999999998</v>
      </c>
      <c r="AO53" s="16">
        <v>4.1756641044607985</v>
      </c>
      <c r="AP53" s="12"/>
      <c r="AQ53" s="12">
        <f t="shared" si="9"/>
        <v>1670.1907591761315</v>
      </c>
      <c r="AR53" s="10">
        <f t="shared" si="10"/>
        <v>157.37043817040706</v>
      </c>
      <c r="AS53" s="12">
        <f t="shared" si="11"/>
        <v>10.613116278977259</v>
      </c>
      <c r="AT53" s="12">
        <f t="shared" si="12"/>
        <v>2097.2957679713891</v>
      </c>
      <c r="AU53" s="12">
        <f t="shared" si="13"/>
        <v>160.78234744851548</v>
      </c>
      <c r="AV53" s="12">
        <f t="shared" si="14"/>
        <v>13.044316128317316</v>
      </c>
      <c r="AW53" s="12"/>
      <c r="AX53" s="12">
        <v>1.639344262295082</v>
      </c>
      <c r="AY53" s="12">
        <f t="shared" si="15"/>
        <v>-1.483031908097435</v>
      </c>
      <c r="AZ53" s="12">
        <f t="shared" si="16"/>
        <v>0.76696809190256499</v>
      </c>
      <c r="BA53" s="15">
        <v>0.76696809190256499</v>
      </c>
      <c r="BB53" s="12"/>
      <c r="BC53" s="12">
        <v>1</v>
      </c>
      <c r="BD53" s="12"/>
      <c r="BE53" s="12"/>
      <c r="BF53" s="12"/>
    </row>
    <row r="54" spans="1:58" x14ac:dyDescent="0.25">
      <c r="A54" s="12">
        <v>53</v>
      </c>
      <c r="B54" s="12"/>
      <c r="C54" s="12">
        <v>73</v>
      </c>
      <c r="D54" s="12">
        <v>1</v>
      </c>
      <c r="E54" s="12">
        <v>1</v>
      </c>
      <c r="F54" s="12">
        <v>0.4</v>
      </c>
      <c r="G54" s="12">
        <v>26.372331000000003</v>
      </c>
      <c r="H54" s="12">
        <v>42.83</v>
      </c>
      <c r="I54" s="12"/>
      <c r="J54" s="12">
        <v>44.12</v>
      </c>
      <c r="K54" s="12"/>
      <c r="L54" s="12">
        <v>43.474999999999994</v>
      </c>
      <c r="M54" s="12"/>
      <c r="N54" s="12">
        <v>12</v>
      </c>
      <c r="O54" s="12"/>
      <c r="P54" s="12" t="s">
        <v>29</v>
      </c>
      <c r="Q54" s="12">
        <f>P66</f>
        <v>118.63015976523958</v>
      </c>
      <c r="R54" s="12">
        <v>-0.12</v>
      </c>
      <c r="S54" s="12">
        <v>12</v>
      </c>
      <c r="T54" s="12">
        <v>0.5</v>
      </c>
      <c r="U54" s="12">
        <v>-1.75</v>
      </c>
      <c r="V54" s="12">
        <v>2</v>
      </c>
      <c r="W54" s="12">
        <v>-0.375</v>
      </c>
      <c r="X54" s="12">
        <v>1</v>
      </c>
      <c r="Y54" s="12">
        <v>702.78010000000006</v>
      </c>
      <c r="Z54" s="15">
        <f t="shared" si="0"/>
        <v>25.153031626000008</v>
      </c>
      <c r="AA54" s="12">
        <f t="shared" si="1"/>
        <v>3.8990607458587618</v>
      </c>
      <c r="AB54" s="12">
        <f t="shared" si="2"/>
        <v>5.3577019005522004</v>
      </c>
      <c r="AC54" s="12">
        <f t="shared" si="3"/>
        <v>2.0217019005522006</v>
      </c>
      <c r="AD54" s="12">
        <f t="shared" si="4"/>
        <v>5.9207626464109619</v>
      </c>
      <c r="AE54" s="12">
        <v>12</v>
      </c>
      <c r="AF54" s="12">
        <v>1.3360000000000001</v>
      </c>
      <c r="AG54" s="12">
        <v>1.333</v>
      </c>
      <c r="AH54" s="12">
        <v>0.33300000000000002</v>
      </c>
      <c r="AI54" s="12">
        <f t="shared" si="5"/>
        <v>0.12186540401000001</v>
      </c>
      <c r="AJ54" s="12">
        <f t="shared" si="6"/>
        <v>26.494196404010001</v>
      </c>
      <c r="AK54" s="12">
        <f t="shared" si="7"/>
        <v>7.7630822311673384</v>
      </c>
      <c r="AL54" s="12">
        <v>12</v>
      </c>
      <c r="AM54" s="12">
        <f t="shared" si="8"/>
        <v>6.0120127103560002</v>
      </c>
      <c r="AN54" s="12">
        <v>43.474999999999994</v>
      </c>
      <c r="AO54" s="16">
        <v>3.9903108098038</v>
      </c>
      <c r="AP54" s="12"/>
      <c r="AQ54" s="12">
        <f t="shared" si="9"/>
        <v>2069.3443722944576</v>
      </c>
      <c r="AR54" s="10">
        <f t="shared" si="10"/>
        <v>172.81404351095372</v>
      </c>
      <c r="AS54" s="12">
        <f t="shared" si="11"/>
        <v>11.974399361607977</v>
      </c>
      <c r="AT54" s="12">
        <f t="shared" si="12"/>
        <v>2105.2983047639527</v>
      </c>
      <c r="AU54" s="12">
        <f t="shared" si="13"/>
        <v>171.78674317966602</v>
      </c>
      <c r="AV54" s="12">
        <f t="shared" si="14"/>
        <v>12.255301345122374</v>
      </c>
      <c r="AW54" s="12"/>
      <c r="AX54" s="12">
        <v>1.5151515151515151</v>
      </c>
      <c r="AY54" s="12">
        <f t="shared" si="15"/>
        <v>-0.18539530911950208</v>
      </c>
      <c r="AZ54" s="12">
        <f t="shared" si="16"/>
        <v>0.18960469088049792</v>
      </c>
      <c r="BA54" s="15">
        <v>0.18960469088049792</v>
      </c>
      <c r="BB54" s="12">
        <v>1</v>
      </c>
      <c r="BC54" s="12"/>
      <c r="BD54" s="12"/>
      <c r="BE54" s="12"/>
      <c r="BF54" s="12"/>
    </row>
    <row r="55" spans="1:58" x14ac:dyDescent="0.25">
      <c r="A55" s="12">
        <v>54</v>
      </c>
      <c r="B55" s="12"/>
      <c r="C55" s="12">
        <v>57</v>
      </c>
      <c r="D55" s="12">
        <v>2</v>
      </c>
      <c r="E55" s="12">
        <v>2</v>
      </c>
      <c r="F55" s="12">
        <v>0.7</v>
      </c>
      <c r="G55" s="12">
        <v>28.411018000000002</v>
      </c>
      <c r="H55" s="12">
        <v>41.26</v>
      </c>
      <c r="I55" s="12"/>
      <c r="J55" s="12">
        <v>42.56</v>
      </c>
      <c r="K55" s="12"/>
      <c r="L55" s="12">
        <v>41.91</v>
      </c>
      <c r="M55" s="12"/>
      <c r="N55" s="12">
        <v>10.5</v>
      </c>
      <c r="O55" s="12"/>
      <c r="P55" s="12" t="s">
        <v>29</v>
      </c>
      <c r="Q55" s="12">
        <f>P66</f>
        <v>118.63015976523958</v>
      </c>
      <c r="R55" s="12">
        <v>-0.57999999999999996</v>
      </c>
      <c r="S55" s="12">
        <v>9.5</v>
      </c>
      <c r="T55" s="12">
        <v>0</v>
      </c>
      <c r="U55" s="12">
        <v>-1</v>
      </c>
      <c r="V55" s="12">
        <v>130</v>
      </c>
      <c r="W55" s="12">
        <v>-0.5</v>
      </c>
      <c r="X55" s="12">
        <v>0.67</v>
      </c>
      <c r="Y55" s="12">
        <v>828.28840000000002</v>
      </c>
      <c r="Z55" s="15">
        <f t="shared" si="0"/>
        <v>25.676871808000008</v>
      </c>
      <c r="AA55" s="12">
        <f t="shared" si="1"/>
        <v>3.8795292045580823</v>
      </c>
      <c r="AB55" s="12">
        <f t="shared" si="2"/>
        <v>5.3577019005522004</v>
      </c>
      <c r="AC55" s="12">
        <f t="shared" si="3"/>
        <v>2.0217019005522006</v>
      </c>
      <c r="AD55" s="12">
        <f t="shared" si="4"/>
        <v>5.9012311051102824</v>
      </c>
      <c r="AE55" s="12">
        <v>12</v>
      </c>
      <c r="AF55" s="12">
        <v>1.3360000000000001</v>
      </c>
      <c r="AG55" s="12">
        <v>1.333</v>
      </c>
      <c r="AH55" s="12">
        <v>0.33300000000000002</v>
      </c>
      <c r="AI55" s="12">
        <f t="shared" si="5"/>
        <v>8.0500444779999958E-2</v>
      </c>
      <c r="AJ55" s="12">
        <f t="shared" si="6"/>
        <v>28.491518444780002</v>
      </c>
      <c r="AK55" s="12">
        <f t="shared" si="7"/>
        <v>8.0529706513958494</v>
      </c>
      <c r="AL55" s="12">
        <v>12</v>
      </c>
      <c r="AM55" s="12">
        <f t="shared" si="8"/>
        <v>6.1458005513513996</v>
      </c>
      <c r="AN55" s="12">
        <v>41.91</v>
      </c>
      <c r="AO55" s="16">
        <v>4.1240986507991995</v>
      </c>
      <c r="AP55" s="12"/>
      <c r="AQ55" s="12">
        <f t="shared" si="9"/>
        <v>1698.1804459325617</v>
      </c>
      <c r="AR55" s="10">
        <f t="shared" si="10"/>
        <v>198.65127978784867</v>
      </c>
      <c r="AS55" s="12">
        <f t="shared" si="11"/>
        <v>8.5485502421436603</v>
      </c>
      <c r="AT55" s="12">
        <f t="shared" si="12"/>
        <v>1887.7893043062063</v>
      </c>
      <c r="AU55" s="12">
        <f t="shared" si="13"/>
        <v>196.67716717958206</v>
      </c>
      <c r="AV55" s="12">
        <f t="shared" si="14"/>
        <v>9.5984161831175001</v>
      </c>
      <c r="AW55" s="12"/>
      <c r="AX55" s="12">
        <v>1.5151515151515151</v>
      </c>
      <c r="AY55" s="12">
        <f t="shared" si="15"/>
        <v>-0.69291152104273424</v>
      </c>
      <c r="AZ55" s="12">
        <f t="shared" si="16"/>
        <v>-0.19291152104273424</v>
      </c>
      <c r="BA55" s="15">
        <v>0.19291152104273401</v>
      </c>
      <c r="BB55" s="12">
        <v>1</v>
      </c>
      <c r="BC55" s="12"/>
      <c r="BD55" s="12"/>
      <c r="BE55" s="12"/>
      <c r="BF55" s="12"/>
    </row>
    <row r="56" spans="1:58" x14ac:dyDescent="0.25">
      <c r="A56" s="12">
        <v>55</v>
      </c>
      <c r="B56" s="12"/>
      <c r="C56" s="12">
        <v>59</v>
      </c>
      <c r="D56" s="12">
        <v>1</v>
      </c>
      <c r="E56" s="12">
        <v>2</v>
      </c>
      <c r="F56" s="12">
        <v>0.63</v>
      </c>
      <c r="G56" s="12">
        <v>28.752296000000001</v>
      </c>
      <c r="H56" s="12">
        <v>39.380000000000003</v>
      </c>
      <c r="I56" s="12"/>
      <c r="J56" s="12">
        <v>40.81</v>
      </c>
      <c r="K56" s="12"/>
      <c r="L56" s="12">
        <v>40.094999999999999</v>
      </c>
      <c r="M56" s="12"/>
      <c r="N56" s="12">
        <v>11.5</v>
      </c>
      <c r="O56" s="12"/>
      <c r="P56" s="12" t="s">
        <v>29</v>
      </c>
      <c r="Q56" s="12">
        <f>P66</f>
        <v>118.63015976523958</v>
      </c>
      <c r="R56" s="12">
        <v>0.01</v>
      </c>
      <c r="S56" s="12">
        <v>11.5</v>
      </c>
      <c r="T56" s="12">
        <v>0</v>
      </c>
      <c r="U56" s="12">
        <v>-0.25</v>
      </c>
      <c r="V56" s="12">
        <v>25</v>
      </c>
      <c r="W56" s="12">
        <v>-0.125</v>
      </c>
      <c r="X56" s="12">
        <v>0.67</v>
      </c>
      <c r="Y56" s="12">
        <v>850.30560000000003</v>
      </c>
      <c r="Z56" s="15">
        <f t="shared" si="0"/>
        <v>25.740697216000004</v>
      </c>
      <c r="AA56" s="12">
        <f t="shared" si="1"/>
        <v>3.6468698566521622</v>
      </c>
      <c r="AB56" s="12">
        <f t="shared" si="2"/>
        <v>5.3577019005522004</v>
      </c>
      <c r="AC56" s="12">
        <f t="shared" si="3"/>
        <v>2.0217019005522006</v>
      </c>
      <c r="AD56" s="12">
        <f t="shared" si="4"/>
        <v>5.6685717572043632</v>
      </c>
      <c r="AE56" s="12">
        <v>12</v>
      </c>
      <c r="AF56" s="12">
        <v>1.3360000000000001</v>
      </c>
      <c r="AG56" s="12">
        <v>1.333</v>
      </c>
      <c r="AH56" s="12">
        <v>0.33300000000000002</v>
      </c>
      <c r="AI56" s="12">
        <f t="shared" si="5"/>
        <v>7.3575914159999978E-2</v>
      </c>
      <c r="AJ56" s="12">
        <f t="shared" si="6"/>
        <v>28.82587191416</v>
      </c>
      <c r="AK56" s="12">
        <f t="shared" si="7"/>
        <v>8.4175084175084169</v>
      </c>
      <c r="AL56" s="12">
        <v>12</v>
      </c>
      <c r="AM56" s="12">
        <f t="shared" si="8"/>
        <v>5.9388070031249995</v>
      </c>
      <c r="AN56" s="12">
        <v>40.094999999999999</v>
      </c>
      <c r="AO56" s="16">
        <v>3.9171051025727985</v>
      </c>
      <c r="AP56" s="12"/>
      <c r="AQ56" s="12">
        <f t="shared" si="9"/>
        <v>2200.0926002302899</v>
      </c>
      <c r="AR56" s="10">
        <f t="shared" si="10"/>
        <v>216.70964710619191</v>
      </c>
      <c r="AS56" s="12">
        <f t="shared" si="11"/>
        <v>10.15225962299778</v>
      </c>
      <c r="AT56" s="12">
        <f t="shared" si="12"/>
        <v>2196.5868917380167</v>
      </c>
      <c r="AU56" s="12">
        <f t="shared" si="13"/>
        <v>212.0842786055731</v>
      </c>
      <c r="AV56" s="12">
        <f t="shared" si="14"/>
        <v>10.35714153911027</v>
      </c>
      <c r="AW56" s="12"/>
      <c r="AX56" s="12">
        <v>1.4705882352941175</v>
      </c>
      <c r="AY56" s="12">
        <f t="shared" si="15"/>
        <v>-0.13931970295649274</v>
      </c>
      <c r="AZ56" s="12">
        <f t="shared" si="16"/>
        <v>-1.4319702956492736E-2</v>
      </c>
      <c r="BA56" s="15">
        <v>1.4319702956492699E-2</v>
      </c>
      <c r="BB56" s="12">
        <v>1</v>
      </c>
      <c r="BC56" s="12"/>
      <c r="BD56" s="12"/>
      <c r="BE56" s="12"/>
      <c r="BF56" s="12"/>
    </row>
    <row r="57" spans="1:58" x14ac:dyDescent="0.25">
      <c r="A57" s="12">
        <v>56</v>
      </c>
      <c r="B57" s="12"/>
      <c r="C57" s="12">
        <v>67</v>
      </c>
      <c r="D57" s="12">
        <v>1</v>
      </c>
      <c r="E57" s="12">
        <v>1</v>
      </c>
      <c r="F57" s="12">
        <v>0.5</v>
      </c>
      <c r="G57" s="12">
        <v>25.977167000000001</v>
      </c>
      <c r="H57" s="12">
        <v>43.89</v>
      </c>
      <c r="I57" s="12"/>
      <c r="J57" s="12">
        <v>45.36</v>
      </c>
      <c r="K57" s="12"/>
      <c r="L57" s="12">
        <v>44.625</v>
      </c>
      <c r="M57" s="12"/>
      <c r="N57" s="12">
        <v>12</v>
      </c>
      <c r="O57" s="12"/>
      <c r="P57" s="12" t="s">
        <v>29</v>
      </c>
      <c r="Q57" s="12">
        <f>P66</f>
        <v>118.63015976523958</v>
      </c>
      <c r="R57" s="12">
        <v>-0.14000000000000001</v>
      </c>
      <c r="S57" s="12">
        <v>12</v>
      </c>
      <c r="T57" s="12">
        <v>-0.25</v>
      </c>
      <c r="U57" s="12">
        <v>-0.75</v>
      </c>
      <c r="V57" s="12">
        <v>180</v>
      </c>
      <c r="W57" s="12">
        <v>-0.625</v>
      </c>
      <c r="X57" s="12">
        <v>1</v>
      </c>
      <c r="Y57" s="12">
        <v>679.64490000000001</v>
      </c>
      <c r="Z57" s="15">
        <f t="shared" si="0"/>
        <v>25.023234442000003</v>
      </c>
      <c r="AA57" s="12">
        <f t="shared" si="1"/>
        <v>4.0119607855669202</v>
      </c>
      <c r="AB57" s="12">
        <f t="shared" si="2"/>
        <v>5.3577019005522004</v>
      </c>
      <c r="AC57" s="12">
        <f t="shared" si="3"/>
        <v>2.0217019005522006</v>
      </c>
      <c r="AD57" s="12">
        <f t="shared" si="4"/>
        <v>6.0336626861191203</v>
      </c>
      <c r="AE57" s="12">
        <v>12</v>
      </c>
      <c r="AF57" s="12">
        <v>1.3360000000000001</v>
      </c>
      <c r="AG57" s="12">
        <v>1.333</v>
      </c>
      <c r="AH57" s="12">
        <v>0.33300000000000002</v>
      </c>
      <c r="AI57" s="12">
        <f t="shared" si="5"/>
        <v>0.12988328156999995</v>
      </c>
      <c r="AJ57" s="12">
        <f t="shared" si="6"/>
        <v>26.10705028157</v>
      </c>
      <c r="AK57" s="12">
        <f t="shared" si="7"/>
        <v>7.5630252100840334</v>
      </c>
      <c r="AL57" s="12">
        <v>12</v>
      </c>
      <c r="AM57" s="12">
        <f t="shared" si="8"/>
        <v>6.095194455698401</v>
      </c>
      <c r="AN57" s="12">
        <v>44.625</v>
      </c>
      <c r="AO57" s="16">
        <v>4.0734925551462009</v>
      </c>
      <c r="AP57" s="12"/>
      <c r="AQ57" s="12">
        <f t="shared" si="9"/>
        <v>1884.5000597110368</v>
      </c>
      <c r="AR57" s="10">
        <f t="shared" si="10"/>
        <v>162.49391212242077</v>
      </c>
      <c r="AS57" s="12">
        <f t="shared" si="11"/>
        <v>11.597357926192824</v>
      </c>
      <c r="AT57" s="12">
        <f t="shared" si="12"/>
        <v>1924.596745997892</v>
      </c>
      <c r="AU57" s="12">
        <f t="shared" si="13"/>
        <v>161.98638373878012</v>
      </c>
      <c r="AV57" s="12">
        <f t="shared" si="14"/>
        <v>11.881225455971066</v>
      </c>
      <c r="AW57" s="12"/>
      <c r="AX57" s="12">
        <v>1.4925373134328357</v>
      </c>
      <c r="AY57" s="12">
        <f t="shared" si="15"/>
        <v>-0.1901912449514219</v>
      </c>
      <c r="AZ57" s="12">
        <f t="shared" si="16"/>
        <v>0.43480875504857808</v>
      </c>
      <c r="BA57" s="15">
        <v>0.43480875504857808</v>
      </c>
      <c r="BB57" s="12">
        <v>1</v>
      </c>
      <c r="BC57" s="12"/>
      <c r="BD57" s="12"/>
      <c r="BE57" s="12"/>
      <c r="BF57" s="12"/>
    </row>
    <row r="58" spans="1:58" x14ac:dyDescent="0.25">
      <c r="A58" s="12">
        <v>57</v>
      </c>
      <c r="B58" s="12"/>
      <c r="C58" s="12">
        <v>61</v>
      </c>
      <c r="D58" s="12">
        <v>1</v>
      </c>
      <c r="E58" s="12">
        <v>1</v>
      </c>
      <c r="F58" s="12">
        <v>0.67</v>
      </c>
      <c r="G58" s="12">
        <v>25.851433</v>
      </c>
      <c r="H58" s="12">
        <v>42.4</v>
      </c>
      <c r="I58" s="12"/>
      <c r="J58" s="12">
        <v>42.67</v>
      </c>
      <c r="K58" s="12"/>
      <c r="L58" s="12">
        <v>42.534999999999997</v>
      </c>
      <c r="M58" s="12"/>
      <c r="N58" s="12">
        <v>15</v>
      </c>
      <c r="O58" s="12"/>
      <c r="P58" s="12" t="s">
        <v>29</v>
      </c>
      <c r="Q58" s="12">
        <f>P66</f>
        <v>118.63015976523958</v>
      </c>
      <c r="R58" s="12">
        <v>-0.28000000000000003</v>
      </c>
      <c r="S58" s="12">
        <v>14.5</v>
      </c>
      <c r="T58" s="12">
        <v>0.25</v>
      </c>
      <c r="U58" s="12">
        <v>-0.5</v>
      </c>
      <c r="V58" s="12">
        <v>115</v>
      </c>
      <c r="W58" s="12">
        <v>0</v>
      </c>
      <c r="X58" s="12">
        <v>1</v>
      </c>
      <c r="Y58" s="12">
        <v>672.36490000000003</v>
      </c>
      <c r="Z58" s="15">
        <f t="shared" si="0"/>
        <v>24.980010898000003</v>
      </c>
      <c r="AA58" s="12">
        <f t="shared" si="1"/>
        <v>3.6989659594614812</v>
      </c>
      <c r="AB58" s="12">
        <f t="shared" si="2"/>
        <v>5.3577019005522004</v>
      </c>
      <c r="AC58" s="12">
        <f t="shared" si="3"/>
        <v>2.0217019005522006</v>
      </c>
      <c r="AD58" s="12">
        <f t="shared" si="4"/>
        <v>5.7206678600136822</v>
      </c>
      <c r="AE58" s="12">
        <v>12</v>
      </c>
      <c r="AF58" s="12">
        <v>1.3360000000000001</v>
      </c>
      <c r="AG58" s="12">
        <v>1.333</v>
      </c>
      <c r="AH58" s="12">
        <v>0.33300000000000002</v>
      </c>
      <c r="AI58" s="12">
        <f t="shared" si="5"/>
        <v>0.13243442442999998</v>
      </c>
      <c r="AJ58" s="12">
        <f t="shared" si="6"/>
        <v>25.983867424429999</v>
      </c>
      <c r="AK58" s="12">
        <f t="shared" si="7"/>
        <v>7.9346420594804288</v>
      </c>
      <c r="AL58" s="12">
        <v>12</v>
      </c>
      <c r="AM58" s="12">
        <f t="shared" si="8"/>
        <v>5.7727438086584009</v>
      </c>
      <c r="AN58" s="12">
        <v>42.534999999999997</v>
      </c>
      <c r="AO58" s="16">
        <v>3.7510419081061999</v>
      </c>
      <c r="AP58" s="12"/>
      <c r="AQ58" s="12">
        <f t="shared" si="9"/>
        <v>2602.6000626785653</v>
      </c>
      <c r="AR58" s="10">
        <f t="shared" si="10"/>
        <v>176.20269217444337</v>
      </c>
      <c r="AS58" s="12">
        <f t="shared" si="11"/>
        <v>14.77048977266449</v>
      </c>
      <c r="AT58" s="12">
        <f t="shared" si="12"/>
        <v>2688.4698777670105</v>
      </c>
      <c r="AU58" s="12">
        <f t="shared" si="13"/>
        <v>176.24792408028219</v>
      </c>
      <c r="AV58" s="12">
        <f t="shared" si="14"/>
        <v>15.253909467565663</v>
      </c>
      <c r="AW58" s="12"/>
      <c r="AX58" s="12">
        <v>1.7857142857142856</v>
      </c>
      <c r="AY58" s="12">
        <f t="shared" si="15"/>
        <v>-0.27071502914465673</v>
      </c>
      <c r="AZ58" s="12">
        <f t="shared" si="16"/>
        <v>-0.27071502914465673</v>
      </c>
      <c r="BA58" s="15">
        <v>0.270715029144657</v>
      </c>
      <c r="BB58" s="12">
        <v>1</v>
      </c>
      <c r="BC58" s="12"/>
      <c r="BD58" s="12"/>
      <c r="BE58" s="12"/>
      <c r="BF58" s="12"/>
    </row>
    <row r="59" spans="1:58" x14ac:dyDescent="0.25">
      <c r="A59" s="12">
        <v>58</v>
      </c>
      <c r="B59" s="12"/>
      <c r="C59" s="12">
        <v>72</v>
      </c>
      <c r="D59" s="12">
        <v>1</v>
      </c>
      <c r="E59" s="12">
        <v>1</v>
      </c>
      <c r="F59" s="12">
        <v>0.33</v>
      </c>
      <c r="G59" s="12">
        <v>27.692538000000003</v>
      </c>
      <c r="H59" s="12">
        <v>40.42</v>
      </c>
      <c r="I59" s="12"/>
      <c r="J59" s="12">
        <v>41.11</v>
      </c>
      <c r="K59" s="12"/>
      <c r="L59" s="12">
        <v>40.765000000000001</v>
      </c>
      <c r="M59" s="12"/>
      <c r="N59" s="12">
        <v>11</v>
      </c>
      <c r="O59" s="12"/>
      <c r="P59" s="12" t="s">
        <v>29</v>
      </c>
      <c r="Q59" s="12">
        <f>P66</f>
        <v>118.63015976523958</v>
      </c>
      <c r="R59" s="12">
        <v>0.05</v>
      </c>
      <c r="S59" s="12">
        <v>11</v>
      </c>
      <c r="T59" s="12">
        <v>1</v>
      </c>
      <c r="U59" s="12">
        <v>-0.5</v>
      </c>
      <c r="V59" s="12">
        <v>165</v>
      </c>
      <c r="W59" s="12">
        <v>0.75</v>
      </c>
      <c r="X59" s="12">
        <v>1</v>
      </c>
      <c r="Y59" s="12">
        <v>782.88040000000001</v>
      </c>
      <c r="Z59" s="15">
        <f t="shared" si="0"/>
        <v>25.520129728000008</v>
      </c>
      <c r="AA59" s="12">
        <f t="shared" si="1"/>
        <v>3.6566593587372829</v>
      </c>
      <c r="AB59" s="12">
        <f t="shared" si="2"/>
        <v>5.3577019005522004</v>
      </c>
      <c r="AC59" s="12">
        <f t="shared" si="3"/>
        <v>2.0217019005522006</v>
      </c>
      <c r="AD59" s="12">
        <f t="shared" si="4"/>
        <v>5.678361259289483</v>
      </c>
      <c r="AE59" s="12">
        <v>12</v>
      </c>
      <c r="AF59" s="12">
        <v>1.3360000000000001</v>
      </c>
      <c r="AG59" s="12">
        <v>1.333</v>
      </c>
      <c r="AH59" s="12">
        <v>0.33300000000000002</v>
      </c>
      <c r="AI59" s="12">
        <f t="shared" si="5"/>
        <v>9.5078403980000004E-2</v>
      </c>
      <c r="AJ59" s="12">
        <f t="shared" si="6"/>
        <v>27.787616403980003</v>
      </c>
      <c r="AK59" s="12">
        <f t="shared" si="7"/>
        <v>8.2791610450141047</v>
      </c>
      <c r="AL59" s="12">
        <v>12</v>
      </c>
      <c r="AM59" s="12">
        <f t="shared" si="8"/>
        <v>5.8688974430474019</v>
      </c>
      <c r="AN59" s="12">
        <v>40.765000000000001</v>
      </c>
      <c r="AO59" s="16">
        <v>3.8471955424952018</v>
      </c>
      <c r="AP59" s="12"/>
      <c r="AQ59" s="12">
        <f t="shared" si="9"/>
        <v>2415.06434586764</v>
      </c>
      <c r="AR59" s="10">
        <f t="shared" si="10"/>
        <v>202.74330361225049</v>
      </c>
      <c r="AS59" s="12">
        <f t="shared" si="11"/>
        <v>11.91193150569592</v>
      </c>
      <c r="AT59" s="12">
        <f t="shared" si="12"/>
        <v>2398.2474227555754</v>
      </c>
      <c r="AU59" s="12">
        <f t="shared" si="13"/>
        <v>199.43234928194764</v>
      </c>
      <c r="AV59" s="12">
        <f t="shared" si="14"/>
        <v>12.0253681581269</v>
      </c>
      <c r="AW59" s="12"/>
      <c r="AX59" s="12">
        <v>1.4492753623188408</v>
      </c>
      <c r="AY59" s="12">
        <f t="shared" si="15"/>
        <v>-7.8271290177376496E-2</v>
      </c>
      <c r="AZ59" s="12">
        <f t="shared" si="16"/>
        <v>-0.82827129017737655</v>
      </c>
      <c r="BA59" s="15">
        <v>0.828271290177377</v>
      </c>
      <c r="BB59" s="12"/>
      <c r="BC59" s="12">
        <v>1</v>
      </c>
      <c r="BD59" s="12"/>
      <c r="BE59" s="12"/>
      <c r="BF59" s="12"/>
    </row>
    <row r="60" spans="1:58" x14ac:dyDescent="0.25">
      <c r="A60" s="12">
        <v>59</v>
      </c>
      <c r="B60" s="12"/>
      <c r="C60" s="12">
        <v>65</v>
      </c>
      <c r="D60" s="12">
        <v>2</v>
      </c>
      <c r="E60" s="12">
        <v>2</v>
      </c>
      <c r="F60" s="12">
        <v>0.5</v>
      </c>
      <c r="G60" s="12">
        <v>25.258687000000002</v>
      </c>
      <c r="H60" s="12">
        <v>44.7</v>
      </c>
      <c r="I60" s="12"/>
      <c r="J60" s="12">
        <v>46.49</v>
      </c>
      <c r="K60" s="12"/>
      <c r="L60" s="12">
        <v>45.594999999999999</v>
      </c>
      <c r="M60" s="12"/>
      <c r="N60" s="12">
        <v>13</v>
      </c>
      <c r="O60" s="12"/>
      <c r="P60" s="12" t="s">
        <v>29</v>
      </c>
      <c r="Q60" s="12">
        <f>P66</f>
        <v>118.63015976523958</v>
      </c>
      <c r="R60" s="12">
        <v>-0.05</v>
      </c>
      <c r="S60" s="12">
        <v>13</v>
      </c>
      <c r="T60" s="12">
        <v>0</v>
      </c>
      <c r="U60" s="12">
        <v>-2</v>
      </c>
      <c r="V60" s="12">
        <v>0</v>
      </c>
      <c r="W60" s="12">
        <v>-1</v>
      </c>
      <c r="X60" s="12">
        <v>0.67</v>
      </c>
      <c r="Y60" s="12">
        <v>638.5729</v>
      </c>
      <c r="Z60" s="15">
        <f t="shared" si="0"/>
        <v>24.763729162000004</v>
      </c>
      <c r="AA60" s="12">
        <f t="shared" si="1"/>
        <v>4.0492411761141209</v>
      </c>
      <c r="AB60" s="12">
        <f t="shared" si="2"/>
        <v>5.3577019005522004</v>
      </c>
      <c r="AC60" s="12">
        <f t="shared" si="3"/>
        <v>2.0217019005522006</v>
      </c>
      <c r="AD60" s="12">
        <f t="shared" si="4"/>
        <v>6.070943076666321</v>
      </c>
      <c r="AE60" s="12">
        <v>12</v>
      </c>
      <c r="AF60" s="12">
        <v>1.3360000000000001</v>
      </c>
      <c r="AG60" s="12">
        <v>1.333</v>
      </c>
      <c r="AH60" s="12">
        <v>0.33300000000000002</v>
      </c>
      <c r="AI60" s="12">
        <f t="shared" si="5"/>
        <v>0.14446124077</v>
      </c>
      <c r="AJ60" s="12">
        <f t="shared" si="6"/>
        <v>25.403148240770001</v>
      </c>
      <c r="AK60" s="12">
        <f t="shared" si="7"/>
        <v>7.4021274262528785</v>
      </c>
      <c r="AL60" s="12">
        <v>12</v>
      </c>
      <c r="AM60" s="12">
        <f t="shared" si="8"/>
        <v>6.0784415837624017</v>
      </c>
      <c r="AN60" s="12">
        <v>45.594999999999999</v>
      </c>
      <c r="AO60" s="16">
        <v>4.0567396832102016</v>
      </c>
      <c r="AP60" s="12"/>
      <c r="AQ60" s="12">
        <f t="shared" si="9"/>
        <v>1910.4718200693746</v>
      </c>
      <c r="AR60" s="10">
        <f t="shared" si="10"/>
        <v>152.09840913615614</v>
      </c>
      <c r="AS60" s="12">
        <f t="shared" si="11"/>
        <v>12.560761357859764</v>
      </c>
      <c r="AT60" s="12">
        <f t="shared" si="12"/>
        <v>1924.1789974938686</v>
      </c>
      <c r="AU60" s="12">
        <f t="shared" si="13"/>
        <v>152.12582880537607</v>
      </c>
      <c r="AV60" s="12">
        <f t="shared" si="14"/>
        <v>12.64860157281765</v>
      </c>
      <c r="AW60" s="12"/>
      <c r="AX60" s="12">
        <v>1.6666666666666667</v>
      </c>
      <c r="AY60" s="12">
        <f t="shared" si="15"/>
        <v>-5.2704128974731645E-2</v>
      </c>
      <c r="AZ60" s="12">
        <f t="shared" si="16"/>
        <v>0.94729587102526835</v>
      </c>
      <c r="BA60" s="15">
        <v>0.94729587102526835</v>
      </c>
      <c r="BB60" s="12"/>
      <c r="BC60" s="12">
        <v>1</v>
      </c>
      <c r="BD60" s="12"/>
      <c r="BE60" s="12"/>
      <c r="BF60" s="12"/>
    </row>
    <row r="61" spans="1:58" x14ac:dyDescent="0.25">
      <c r="A61" s="12">
        <v>60</v>
      </c>
      <c r="B61" s="12"/>
      <c r="C61" s="12">
        <v>48</v>
      </c>
      <c r="D61" s="12">
        <v>1</v>
      </c>
      <c r="E61" s="12">
        <v>1</v>
      </c>
      <c r="F61" s="12">
        <v>0.67</v>
      </c>
      <c r="G61" s="12">
        <v>25.959205000000001</v>
      </c>
      <c r="H61" s="12">
        <v>41.46</v>
      </c>
      <c r="I61" s="12"/>
      <c r="J61" s="12">
        <v>41.72</v>
      </c>
      <c r="K61" s="12"/>
      <c r="L61" s="12">
        <v>41.59</v>
      </c>
      <c r="M61" s="12"/>
      <c r="N61" s="12">
        <v>15.5</v>
      </c>
      <c r="O61" s="12"/>
      <c r="P61" s="12" t="s">
        <v>29</v>
      </c>
      <c r="Q61" s="12">
        <f>P66</f>
        <v>118.63015976523958</v>
      </c>
      <c r="R61" s="12">
        <v>-0.11</v>
      </c>
      <c r="S61" s="12">
        <v>15.5</v>
      </c>
      <c r="T61" s="12">
        <v>0</v>
      </c>
      <c r="U61" s="12">
        <v>0</v>
      </c>
      <c r="V61" s="12">
        <v>0</v>
      </c>
      <c r="W61" s="12">
        <v>0</v>
      </c>
      <c r="X61" s="12">
        <v>1</v>
      </c>
      <c r="Y61" s="12">
        <v>678.60250000000008</v>
      </c>
      <c r="Z61" s="15">
        <f>(-3.446)+(1.716*G61)-(0.0237*Y61)</f>
        <v>25.017116529999999</v>
      </c>
      <c r="AA61" s="12">
        <f t="shared" si="1"/>
        <v>3.5793257308777999</v>
      </c>
      <c r="AB61" s="12">
        <f t="shared" si="2"/>
        <v>5.3577019005522004</v>
      </c>
      <c r="AC61" s="12">
        <f t="shared" si="3"/>
        <v>2.0217019005522006</v>
      </c>
      <c r="AD61" s="12">
        <f t="shared" si="4"/>
        <v>5.60102763143</v>
      </c>
      <c r="AE61" s="12">
        <v>12</v>
      </c>
      <c r="AF61" s="12">
        <v>1.3360000000000001</v>
      </c>
      <c r="AG61" s="12">
        <v>1.333</v>
      </c>
      <c r="AH61" s="12">
        <v>0.33300000000000002</v>
      </c>
      <c r="AI61" s="12">
        <f>0.65696-0.02029*G61</f>
        <v>0.13024773055000005</v>
      </c>
      <c r="AJ61" s="12">
        <f>G61+AI61</f>
        <v>26.089452730550001</v>
      </c>
      <c r="AK61" s="12">
        <f t="shared" si="7"/>
        <v>8.114931473911998</v>
      </c>
      <c r="AL61" s="12">
        <v>12</v>
      </c>
      <c r="AM61" s="12">
        <f t="shared" si="8"/>
        <v>5.661208569447199</v>
      </c>
      <c r="AN61" s="12">
        <v>41.59</v>
      </c>
      <c r="AO61" s="16">
        <v>3.6395066688949989</v>
      </c>
      <c r="AP61" s="12"/>
      <c r="AQ61" s="12">
        <f t="shared" si="9"/>
        <v>2877.4242816707001</v>
      </c>
      <c r="AR61" s="10">
        <f t="shared" si="10"/>
        <v>183.91242706896711</v>
      </c>
      <c r="AS61" s="12">
        <f t="shared" si="11"/>
        <v>15.645621818647779</v>
      </c>
      <c r="AT61" s="12">
        <f t="shared" si="12"/>
        <v>2912.335988959403</v>
      </c>
      <c r="AU61" s="12">
        <f t="shared" si="13"/>
        <v>183.30757509729753</v>
      </c>
      <c r="AV61" s="12">
        <f t="shared" si="14"/>
        <v>15.887701244280652</v>
      </c>
      <c r="AW61" s="12"/>
      <c r="AX61" s="12">
        <v>1.4285714285714286</v>
      </c>
      <c r="AY61" s="12">
        <f t="shared" si="15"/>
        <v>-0.16945559794301132</v>
      </c>
      <c r="AZ61" s="12">
        <f t="shared" si="16"/>
        <v>-0.16945559794301132</v>
      </c>
      <c r="BA61" s="15">
        <v>0.16945559794301099</v>
      </c>
      <c r="BB61" s="12">
        <v>1</v>
      </c>
      <c r="BC61" s="12"/>
      <c r="BD61" s="12"/>
      <c r="BE61" s="12"/>
      <c r="BF61" s="12"/>
    </row>
    <row r="62" spans="1:58" x14ac:dyDescent="0.25">
      <c r="A62" s="12">
        <v>61</v>
      </c>
      <c r="B62" s="12"/>
      <c r="C62" s="12">
        <v>48</v>
      </c>
      <c r="D62" s="12">
        <v>1</v>
      </c>
      <c r="E62" s="12">
        <v>2</v>
      </c>
      <c r="F62" s="12">
        <v>0.67</v>
      </c>
      <c r="G62" s="12">
        <v>25.959205000000001</v>
      </c>
      <c r="H62" s="12">
        <v>41.46</v>
      </c>
      <c r="I62" s="12"/>
      <c r="J62" s="12">
        <v>41.72</v>
      </c>
      <c r="K62" s="12"/>
      <c r="L62" s="12">
        <v>41.59</v>
      </c>
      <c r="M62" s="12"/>
      <c r="N62" s="12">
        <v>15.5</v>
      </c>
      <c r="O62" s="12"/>
      <c r="P62" s="12" t="s">
        <v>29</v>
      </c>
      <c r="Q62" s="12">
        <f>P66</f>
        <v>118.63015976523958</v>
      </c>
      <c r="R62" s="12">
        <v>-0.11</v>
      </c>
      <c r="S62" s="12">
        <v>15.5</v>
      </c>
      <c r="T62" s="12">
        <v>0</v>
      </c>
      <c r="U62" s="12">
        <v>0</v>
      </c>
      <c r="V62" s="12">
        <v>0</v>
      </c>
      <c r="W62" s="12">
        <v>0</v>
      </c>
      <c r="X62" s="12">
        <v>1</v>
      </c>
      <c r="Y62" s="12">
        <v>678.60250000000008</v>
      </c>
      <c r="Z62" s="15">
        <f>(-3.446)+(1.716*G62)-(0.0237*Y62)</f>
        <v>25.017116529999999</v>
      </c>
      <c r="AA62" s="12">
        <f t="shared" si="1"/>
        <v>3.5793257308777999</v>
      </c>
      <c r="AB62" s="12">
        <f t="shared" si="2"/>
        <v>5.3577019005522004</v>
      </c>
      <c r="AC62" s="12">
        <f t="shared" si="3"/>
        <v>2.0217019005522006</v>
      </c>
      <c r="AD62" s="12">
        <f t="shared" si="4"/>
        <v>5.60102763143</v>
      </c>
      <c r="AE62" s="12">
        <v>12</v>
      </c>
      <c r="AF62" s="12">
        <v>1.3360000000000001</v>
      </c>
      <c r="AG62" s="12">
        <v>1.333</v>
      </c>
      <c r="AH62" s="12">
        <v>0.33300000000000002</v>
      </c>
      <c r="AI62" s="12">
        <f>0.65696-0.02029*G62</f>
        <v>0.13024773055000005</v>
      </c>
      <c r="AJ62" s="12">
        <f>G62+AI62</f>
        <v>26.089452730550001</v>
      </c>
      <c r="AK62" s="12">
        <f t="shared" si="7"/>
        <v>8.114931473911998</v>
      </c>
      <c r="AL62" s="12">
        <v>12</v>
      </c>
      <c r="AM62" s="12">
        <f t="shared" si="8"/>
        <v>5.661208569447199</v>
      </c>
      <c r="AN62" s="12">
        <v>41.59</v>
      </c>
      <c r="AO62" s="16">
        <v>3.6395066688949989</v>
      </c>
      <c r="AP62" s="12"/>
      <c r="AQ62" s="12">
        <f t="shared" si="9"/>
        <v>2877.4242816707001</v>
      </c>
      <c r="AR62" s="10">
        <f t="shared" si="10"/>
        <v>183.91242706896711</v>
      </c>
      <c r="AS62" s="12">
        <f t="shared" si="11"/>
        <v>15.645621818647779</v>
      </c>
      <c r="AT62" s="12">
        <f t="shared" si="12"/>
        <v>2912.335988959403</v>
      </c>
      <c r="AU62" s="12">
        <f t="shared" si="13"/>
        <v>183.30757509729753</v>
      </c>
      <c r="AV62" s="12">
        <f t="shared" si="14"/>
        <v>15.887701244280652</v>
      </c>
      <c r="AW62" s="12"/>
      <c r="AX62" s="12">
        <v>1.5151515151515151</v>
      </c>
      <c r="AY62" s="12">
        <f t="shared" si="15"/>
        <v>-0.15977242091769639</v>
      </c>
      <c r="AZ62" s="12">
        <f t="shared" si="16"/>
        <v>-0.15977242091769639</v>
      </c>
      <c r="BA62" s="15">
        <v>0.159772420917696</v>
      </c>
      <c r="BB62" s="12">
        <v>1</v>
      </c>
      <c r="BC62" s="12"/>
      <c r="BD62" s="12"/>
      <c r="BE62" s="12"/>
      <c r="BF62" s="12"/>
    </row>
    <row r="63" spans="1:58" x14ac:dyDescent="0.25">
      <c r="A63" s="12">
        <v>62</v>
      </c>
      <c r="B63" s="12"/>
      <c r="C63" s="12">
        <v>74</v>
      </c>
      <c r="D63" s="12">
        <v>1</v>
      </c>
      <c r="E63" s="12">
        <v>2</v>
      </c>
      <c r="F63" s="12">
        <v>0.25</v>
      </c>
      <c r="G63" s="12">
        <v>27.297374000000001</v>
      </c>
      <c r="H63" s="12">
        <v>42.45</v>
      </c>
      <c r="I63" s="12"/>
      <c r="J63" s="12">
        <v>42.32</v>
      </c>
      <c r="K63" s="12"/>
      <c r="L63" s="12">
        <v>42.385000000000005</v>
      </c>
      <c r="M63" s="12"/>
      <c r="N63" s="12">
        <v>9.5</v>
      </c>
      <c r="O63" s="12"/>
      <c r="P63" s="12" t="s">
        <v>29</v>
      </c>
      <c r="Q63" s="12">
        <f>P66</f>
        <v>118.63015976523958</v>
      </c>
      <c r="R63" s="12">
        <v>0.12</v>
      </c>
      <c r="S63" s="12">
        <v>9.5</v>
      </c>
      <c r="T63" s="12">
        <v>1.25</v>
      </c>
      <c r="U63" s="12">
        <v>-1.25</v>
      </c>
      <c r="V63" s="12">
        <v>105</v>
      </c>
      <c r="W63" s="12">
        <v>0.625</v>
      </c>
      <c r="X63" s="12">
        <v>0.8</v>
      </c>
      <c r="Y63" s="12">
        <v>758.45159999999998</v>
      </c>
      <c r="Z63" s="15">
        <f>(-3.446)+(1.716*G63)-(0.0237*Y63)</f>
        <v>25.420990864000004</v>
      </c>
      <c r="AA63" s="12">
        <f t="shared" si="1"/>
        <v>3.8480333811286425</v>
      </c>
      <c r="AB63" s="12">
        <f t="shared" si="2"/>
        <v>5.3577019005522004</v>
      </c>
      <c r="AC63" s="12">
        <f t="shared" si="3"/>
        <v>2.0217019005522006</v>
      </c>
      <c r="AD63" s="12">
        <f t="shared" si="4"/>
        <v>5.8697352816808426</v>
      </c>
      <c r="AE63" s="12">
        <v>12</v>
      </c>
      <c r="AF63" s="12">
        <v>1.3360000000000001</v>
      </c>
      <c r="AG63" s="12">
        <v>1.333</v>
      </c>
      <c r="AH63" s="12">
        <v>0.33300000000000002</v>
      </c>
      <c r="AI63" s="12">
        <f>0.65696-0.02029*G63</f>
        <v>0.10309628153999995</v>
      </c>
      <c r="AJ63" s="12">
        <f>G63+AI63</f>
        <v>27.400470281540002</v>
      </c>
      <c r="AK63" s="12">
        <f t="shared" si="7"/>
        <v>7.9627226613188622</v>
      </c>
      <c r="AL63" s="12">
        <v>12</v>
      </c>
      <c r="AM63" s="12">
        <f t="shared" si="8"/>
        <v>6.0305531710730023</v>
      </c>
      <c r="AN63" s="12">
        <v>42.385000000000005</v>
      </c>
      <c r="AO63" s="16">
        <v>4.0088512705208021</v>
      </c>
      <c r="AP63" s="12"/>
      <c r="AQ63" s="12">
        <f t="shared" si="9"/>
        <v>2022.4914046836238</v>
      </c>
      <c r="AR63" s="10">
        <f t="shared" si="10"/>
        <v>186.96376567019334</v>
      </c>
      <c r="AS63" s="12">
        <f t="shared" si="11"/>
        <v>10.817558137181118</v>
      </c>
      <c r="AT63" s="12">
        <f t="shared" si="12"/>
        <v>1984.6000234076164</v>
      </c>
      <c r="AU63" s="12">
        <f t="shared" si="13"/>
        <v>184.034171939771</v>
      </c>
      <c r="AV63" s="12">
        <f t="shared" si="14"/>
        <v>10.783866944325524</v>
      </c>
      <c r="AW63" s="12"/>
      <c r="AX63" s="12">
        <v>1.5384615384615383</v>
      </c>
      <c r="AY63" s="12">
        <f t="shared" si="15"/>
        <v>2.1899275356136009E-2</v>
      </c>
      <c r="AZ63" s="12">
        <f t="shared" si="16"/>
        <v>-0.60310072464386399</v>
      </c>
      <c r="BA63" s="15">
        <v>0.60310072464386399</v>
      </c>
      <c r="BB63" s="12"/>
      <c r="BC63" s="12">
        <v>1</v>
      </c>
      <c r="BD63" s="12"/>
      <c r="BE63" s="12"/>
      <c r="BF63" s="12"/>
    </row>
    <row r="64" spans="1:58" x14ac:dyDescent="0.25">
      <c r="A64" s="12">
        <v>63</v>
      </c>
      <c r="B64" s="12"/>
      <c r="C64" s="12">
        <v>57</v>
      </c>
      <c r="D64" s="12">
        <v>1</v>
      </c>
      <c r="E64" s="12">
        <v>2</v>
      </c>
      <c r="F64" s="12">
        <v>0.6</v>
      </c>
      <c r="G64" s="12">
        <v>27.324317000000001</v>
      </c>
      <c r="H64" s="12">
        <v>40.47</v>
      </c>
      <c r="I64" s="12"/>
      <c r="J64" s="12">
        <v>42.99</v>
      </c>
      <c r="K64" s="12"/>
      <c r="L64" s="12">
        <v>41.730000000000004</v>
      </c>
      <c r="M64" s="12"/>
      <c r="N64" s="12">
        <v>13.5</v>
      </c>
      <c r="O64" s="12"/>
      <c r="P64" s="12" t="s">
        <v>29</v>
      </c>
      <c r="Q64" s="12">
        <f>P66</f>
        <v>118.63015976523958</v>
      </c>
      <c r="R64" s="12">
        <v>-0.33</v>
      </c>
      <c r="S64" s="12">
        <v>13</v>
      </c>
      <c r="T64" s="12">
        <v>0.5</v>
      </c>
      <c r="U64" s="12">
        <v>-2.5</v>
      </c>
      <c r="V64" s="12">
        <v>10</v>
      </c>
      <c r="W64" s="12">
        <v>-0.75</v>
      </c>
      <c r="X64" s="12">
        <v>0.45</v>
      </c>
      <c r="Y64" s="12">
        <v>760.10490000000004</v>
      </c>
      <c r="Z64" s="15">
        <f>(-3.446)+(1.716*G64)-(0.0237*Y64)</f>
        <v>25.428041841999999</v>
      </c>
      <c r="AA64" s="12">
        <f t="shared" si="1"/>
        <v>3.7578975418909186</v>
      </c>
      <c r="AB64" s="12">
        <f t="shared" si="2"/>
        <v>5.3577019005522004</v>
      </c>
      <c r="AC64" s="12">
        <f t="shared" si="3"/>
        <v>2.0217019005522006</v>
      </c>
      <c r="AD64" s="12">
        <f t="shared" si="4"/>
        <v>5.7795994424431196</v>
      </c>
      <c r="AE64" s="12">
        <v>12</v>
      </c>
      <c r="AF64" s="12">
        <v>1.3360000000000001</v>
      </c>
      <c r="AG64" s="12">
        <v>1.333</v>
      </c>
      <c r="AH64" s="12">
        <v>0.33300000000000002</v>
      </c>
      <c r="AI64" s="12">
        <f>0.65696-0.02029*G64</f>
        <v>0.10254960807000002</v>
      </c>
      <c r="AJ64" s="12">
        <f>G64+AI64</f>
        <v>27.42686660807</v>
      </c>
      <c r="AK64" s="12">
        <f t="shared" si="7"/>
        <v>8.0877066858375262</v>
      </c>
      <c r="AL64" s="12">
        <v>12</v>
      </c>
      <c r="AM64" s="12">
        <f t="shared" si="8"/>
        <v>5.9424435791784003</v>
      </c>
      <c r="AN64" s="12">
        <v>41.730000000000004</v>
      </c>
      <c r="AO64" s="16">
        <v>3.9207416786261993</v>
      </c>
      <c r="AP64" s="12"/>
      <c r="AQ64" s="12">
        <f t="shared" si="9"/>
        <v>2233.831481193612</v>
      </c>
      <c r="AR64" s="10">
        <f t="shared" si="10"/>
        <v>192.24006093788589</v>
      </c>
      <c r="AS64" s="12">
        <f t="shared" si="11"/>
        <v>11.620010263705538</v>
      </c>
      <c r="AT64" s="12">
        <f t="shared" si="12"/>
        <v>2340.4736549298555</v>
      </c>
      <c r="AU64" s="12">
        <f t="shared" si="13"/>
        <v>190.72054860401963</v>
      </c>
      <c r="AV64" s="12">
        <f t="shared" si="14"/>
        <v>12.271743511965379</v>
      </c>
      <c r="AW64" s="12"/>
      <c r="AX64" s="12">
        <v>1.4705882352941175</v>
      </c>
      <c r="AY64" s="12">
        <f t="shared" si="15"/>
        <v>-0.44317860881669208</v>
      </c>
      <c r="AZ64" s="12">
        <f t="shared" si="16"/>
        <v>0.30682139118330792</v>
      </c>
      <c r="BA64" s="15">
        <v>0.30682139118330792</v>
      </c>
      <c r="BB64" s="12">
        <v>1</v>
      </c>
      <c r="BC64" s="12"/>
      <c r="BD64" s="12"/>
      <c r="BE64" s="12"/>
      <c r="BF64" s="12"/>
    </row>
    <row r="65" spans="1:5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>
        <f>SUM(AZ2:AZ64)</f>
        <v>4.5169010429127521E-2</v>
      </c>
      <c r="BA65" s="12">
        <f>SUM(BA2:BA64)</f>
        <v>26.774950757804373</v>
      </c>
      <c r="BB65" s="12"/>
      <c r="BC65" s="12"/>
      <c r="BD65" s="12"/>
      <c r="BE65" s="12"/>
      <c r="BF65" s="12"/>
    </row>
    <row r="66" spans="1:5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 t="s">
        <v>132</v>
      </c>
      <c r="L66" s="12"/>
      <c r="M66" s="12"/>
      <c r="N66" s="12"/>
      <c r="O66" s="12" t="s">
        <v>131</v>
      </c>
      <c r="P66" s="12">
        <v>118.63015976523958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>
        <f>SUM(BB2:BB65)</f>
        <v>43</v>
      </c>
      <c r="BC66" s="12">
        <f>SUM(BC2:BC65)</f>
        <v>15</v>
      </c>
      <c r="BD66" s="12"/>
      <c r="BE66" s="12">
        <f>SUM(BE2:BE65)</f>
        <v>5</v>
      </c>
      <c r="BF66" s="12">
        <f>SUM(BB66:BE66)</f>
        <v>63</v>
      </c>
    </row>
    <row r="67" spans="1:5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 t="s">
        <v>47</v>
      </c>
      <c r="AY67" s="12">
        <f>AZ65/63</f>
        <v>7.1696841950996063E-4</v>
      </c>
      <c r="AZ67" s="12"/>
      <c r="BA67" s="12"/>
      <c r="BB67" s="12">
        <f>(BB66/63)*100</f>
        <v>68.253968253968253</v>
      </c>
      <c r="BC67" s="12">
        <f>(BC66/63)*100</f>
        <v>23.809523809523807</v>
      </c>
      <c r="BD67" s="12">
        <f>(BD66/63)*100</f>
        <v>0</v>
      </c>
      <c r="BE67" s="12">
        <f>(BE66/63)*100</f>
        <v>7.9365079365079358</v>
      </c>
      <c r="BF67" s="12"/>
    </row>
    <row r="68" spans="1:58" x14ac:dyDescent="0.25">
      <c r="A68" s="12"/>
      <c r="B68" s="7"/>
      <c r="C68" s="7"/>
      <c r="D68" s="7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 t="s">
        <v>39</v>
      </c>
      <c r="AX68" s="12"/>
      <c r="AY68" s="12">
        <f>BA65/63</f>
        <v>0.42499921837784721</v>
      </c>
      <c r="AZ68" s="12"/>
      <c r="BA68" s="12"/>
      <c r="BB68" s="12"/>
      <c r="BC68" s="12"/>
      <c r="BD68" s="12"/>
      <c r="BE68" s="12"/>
      <c r="BF68" s="12"/>
    </row>
    <row r="69" spans="1:58" x14ac:dyDescent="0.25">
      <c r="A69" s="6"/>
      <c r="B69" s="5"/>
      <c r="C69" s="5"/>
      <c r="D69" s="5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 t="s">
        <v>48</v>
      </c>
      <c r="AX69" s="12"/>
      <c r="AY69" s="12">
        <f>MEDIAN(BA2:BA65)</f>
        <v>0.36480725502506373</v>
      </c>
      <c r="AZ69" s="12" t="s">
        <v>41</v>
      </c>
      <c r="BA69" s="12">
        <f>MIN(BA2:BA64)</f>
        <v>2.511156892272326E-3</v>
      </c>
      <c r="BB69" s="12" t="s">
        <v>49</v>
      </c>
      <c r="BC69" s="12">
        <f>MAX(BA2:BA64)</f>
        <v>1.3822398391925557</v>
      </c>
      <c r="BD69" s="12" t="s">
        <v>43</v>
      </c>
      <c r="BE69" s="12">
        <f>_xlfn.STDEV.S(BA2:BA64)</f>
        <v>0.33182943671170312</v>
      </c>
      <c r="BF69" s="12"/>
    </row>
    <row r="70" spans="1:58" x14ac:dyDescent="0.25">
      <c r="A70" s="12" t="s">
        <v>111</v>
      </c>
      <c r="B70" s="12" t="s">
        <v>123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</row>
    <row r="71" spans="1:58" x14ac:dyDescent="0.25">
      <c r="A71" s="12">
        <v>27.81</v>
      </c>
      <c r="B71" s="12">
        <f>0.8981*A71+2.5637</f>
        <v>27.539860999999998</v>
      </c>
      <c r="C71" s="12"/>
      <c r="D71" s="12"/>
      <c r="E71" s="12"/>
      <c r="F71" s="12"/>
      <c r="G71" s="12"/>
    </row>
    <row r="72" spans="1:58" x14ac:dyDescent="0.25">
      <c r="A72" s="12">
        <v>26.94</v>
      </c>
      <c r="B72" s="12">
        <f t="shared" ref="B72:B133" si="17">0.8981*A72+2.5637</f>
        <v>26.758514000000002</v>
      </c>
      <c r="C72" s="12"/>
      <c r="D72" s="12" t="s">
        <v>120</v>
      </c>
      <c r="E72" s="12"/>
      <c r="F72" s="12"/>
      <c r="G72" s="12"/>
    </row>
    <row r="73" spans="1:58" x14ac:dyDescent="0.25">
      <c r="A73" s="12">
        <v>30.08</v>
      </c>
      <c r="B73" s="12">
        <f t="shared" si="17"/>
        <v>29.578547999999998</v>
      </c>
      <c r="C73" s="12"/>
      <c r="D73" s="12" t="s">
        <v>121</v>
      </c>
      <c r="E73" s="12"/>
      <c r="F73" s="12"/>
      <c r="G73" s="12"/>
    </row>
    <row r="74" spans="1:58" x14ac:dyDescent="0.25">
      <c r="A74" s="12">
        <v>26.34</v>
      </c>
      <c r="B74" s="12">
        <f t="shared" si="17"/>
        <v>26.219654000000002</v>
      </c>
      <c r="C74" s="12"/>
      <c r="D74" s="12"/>
      <c r="E74" s="12"/>
      <c r="F74" s="12"/>
      <c r="G74" s="12"/>
    </row>
    <row r="75" spans="1:58" x14ac:dyDescent="0.25">
      <c r="A75" s="12">
        <v>27.72</v>
      </c>
      <c r="B75" s="12">
        <f t="shared" si="17"/>
        <v>27.459032000000001</v>
      </c>
      <c r="C75" s="12"/>
      <c r="D75" s="12"/>
      <c r="E75" s="12"/>
      <c r="F75" s="12"/>
      <c r="G75" s="12"/>
    </row>
    <row r="76" spans="1:58" x14ac:dyDescent="0.25">
      <c r="A76" s="12">
        <v>26.93</v>
      </c>
      <c r="B76" s="12">
        <f t="shared" si="17"/>
        <v>26.749533</v>
      </c>
      <c r="C76" s="12"/>
      <c r="D76" s="12"/>
      <c r="E76" s="12"/>
      <c r="F76" s="12"/>
      <c r="G76" s="12"/>
    </row>
    <row r="77" spans="1:58" x14ac:dyDescent="0.25">
      <c r="A77" s="12">
        <v>25.22</v>
      </c>
      <c r="B77" s="12">
        <f t="shared" si="17"/>
        <v>25.213781999999998</v>
      </c>
      <c r="C77" s="12"/>
      <c r="D77" s="12"/>
      <c r="E77" s="12"/>
      <c r="F77" s="12"/>
      <c r="G77" s="12"/>
    </row>
    <row r="78" spans="1:58" x14ac:dyDescent="0.25">
      <c r="A78" s="12">
        <v>27.3</v>
      </c>
      <c r="B78" s="12">
        <f t="shared" si="17"/>
        <v>27.08183</v>
      </c>
      <c r="C78" s="12"/>
      <c r="D78" s="12"/>
      <c r="E78" s="12"/>
      <c r="F78" s="12"/>
      <c r="G78" s="12"/>
    </row>
    <row r="79" spans="1:58" x14ac:dyDescent="0.25">
      <c r="A79" s="12">
        <v>27.29</v>
      </c>
      <c r="B79" s="12">
        <f t="shared" si="17"/>
        <v>27.072849000000001</v>
      </c>
      <c r="C79" s="12"/>
      <c r="D79" s="12"/>
      <c r="E79" s="12"/>
      <c r="F79" s="12"/>
      <c r="G79" s="12"/>
    </row>
    <row r="80" spans="1:58" x14ac:dyDescent="0.25">
      <c r="A80" s="12">
        <v>25.57</v>
      </c>
      <c r="B80" s="12">
        <f t="shared" si="17"/>
        <v>25.528117000000002</v>
      </c>
      <c r="C80" s="12"/>
      <c r="D80" s="12"/>
      <c r="E80" s="12"/>
      <c r="F80" s="12"/>
      <c r="G80" s="12"/>
    </row>
    <row r="81" spans="1:7" x14ac:dyDescent="0.25">
      <c r="A81" s="12">
        <v>26.45</v>
      </c>
      <c r="B81" s="12">
        <f t="shared" si="17"/>
        <v>26.318445000000001</v>
      </c>
      <c r="C81" s="12"/>
      <c r="D81" s="12"/>
      <c r="E81" s="12"/>
      <c r="F81" s="12"/>
      <c r="G81" s="12"/>
    </row>
    <row r="82" spans="1:7" x14ac:dyDescent="0.25">
      <c r="A82" s="12">
        <v>27.51</v>
      </c>
      <c r="B82" s="12">
        <f t="shared" si="17"/>
        <v>27.270431000000002</v>
      </c>
      <c r="C82" s="12"/>
      <c r="D82" s="12"/>
      <c r="E82" s="12"/>
      <c r="F82" s="12"/>
      <c r="G82" s="12"/>
    </row>
    <row r="83" spans="1:7" x14ac:dyDescent="0.25">
      <c r="A83" s="12">
        <v>28.55</v>
      </c>
      <c r="B83" s="12">
        <f t="shared" si="17"/>
        <v>28.204455000000003</v>
      </c>
      <c r="C83" s="12"/>
      <c r="D83" s="12"/>
      <c r="E83" s="12"/>
      <c r="F83" s="12"/>
      <c r="G83" s="12"/>
    </row>
    <row r="84" spans="1:7" x14ac:dyDescent="0.25">
      <c r="A84" s="12">
        <v>26.09</v>
      </c>
      <c r="B84" s="12">
        <f t="shared" si="17"/>
        <v>25.995129000000002</v>
      </c>
      <c r="C84" s="12"/>
      <c r="D84" s="12"/>
      <c r="E84" s="12"/>
      <c r="F84" s="12"/>
      <c r="G84" s="12"/>
    </row>
    <row r="85" spans="1:7" x14ac:dyDescent="0.25">
      <c r="A85" s="12">
        <v>25.49</v>
      </c>
      <c r="B85" s="12">
        <f t="shared" si="17"/>
        <v>25.456268999999999</v>
      </c>
      <c r="C85" s="12"/>
      <c r="D85" s="12"/>
      <c r="E85" s="12"/>
      <c r="F85" s="12"/>
      <c r="G85" s="12"/>
    </row>
    <row r="86" spans="1:7" x14ac:dyDescent="0.25">
      <c r="A86" s="12">
        <v>28.72</v>
      </c>
      <c r="B86" s="12">
        <f t="shared" si="17"/>
        <v>28.357132</v>
      </c>
      <c r="C86" s="12"/>
      <c r="D86" s="12"/>
      <c r="E86" s="12"/>
      <c r="F86" s="12"/>
      <c r="G86" s="12"/>
    </row>
    <row r="87" spans="1:7" x14ac:dyDescent="0.25">
      <c r="A87" s="12">
        <v>26.81</v>
      </c>
      <c r="B87" s="12">
        <f t="shared" si="17"/>
        <v>26.641760999999999</v>
      </c>
      <c r="C87" s="12"/>
      <c r="D87" s="12"/>
      <c r="E87" s="12"/>
      <c r="F87" s="12"/>
      <c r="G87" s="12"/>
    </row>
    <row r="88" spans="1:7" x14ac:dyDescent="0.25">
      <c r="A88" s="12">
        <v>27.07</v>
      </c>
      <c r="B88" s="12">
        <f t="shared" si="17"/>
        <v>26.875267000000001</v>
      </c>
      <c r="C88" s="12"/>
      <c r="D88" s="12"/>
      <c r="E88" s="12"/>
      <c r="F88" s="12"/>
      <c r="G88" s="12"/>
    </row>
    <row r="89" spans="1:7" x14ac:dyDescent="0.25">
      <c r="A89" s="12">
        <v>25.83</v>
      </c>
      <c r="B89" s="12">
        <f t="shared" si="17"/>
        <v>25.761623</v>
      </c>
      <c r="C89" s="12"/>
      <c r="D89" s="12"/>
      <c r="E89" s="12"/>
      <c r="F89" s="12"/>
      <c r="G89" s="12"/>
    </row>
    <row r="90" spans="1:7" x14ac:dyDescent="0.25">
      <c r="A90" s="12">
        <v>26.84</v>
      </c>
      <c r="B90" s="12">
        <f t="shared" si="17"/>
        <v>26.668704000000002</v>
      </c>
      <c r="C90" s="12"/>
      <c r="D90" s="12"/>
      <c r="E90" s="12"/>
      <c r="F90" s="12"/>
      <c r="G90" s="12"/>
    </row>
    <row r="91" spans="1:7" x14ac:dyDescent="0.25">
      <c r="A91" s="12">
        <v>26.2</v>
      </c>
      <c r="B91" s="12">
        <f t="shared" si="17"/>
        <v>26.093920000000001</v>
      </c>
      <c r="C91" s="12"/>
      <c r="D91" s="12"/>
      <c r="E91" s="12"/>
      <c r="F91" s="12"/>
      <c r="G91" s="12"/>
    </row>
    <row r="92" spans="1:7" x14ac:dyDescent="0.25">
      <c r="A92" s="12">
        <v>27.72</v>
      </c>
      <c r="B92" s="12">
        <f t="shared" si="17"/>
        <v>27.459032000000001</v>
      </c>
      <c r="C92" s="12"/>
      <c r="D92" s="12"/>
      <c r="E92" s="12"/>
      <c r="F92" s="12"/>
      <c r="G92" s="12"/>
    </row>
    <row r="93" spans="1:7" x14ac:dyDescent="0.25">
      <c r="A93" s="12">
        <v>25.54</v>
      </c>
      <c r="B93" s="12">
        <f t="shared" si="17"/>
        <v>25.501173999999999</v>
      </c>
      <c r="C93" s="12"/>
      <c r="D93" s="12"/>
      <c r="E93" s="12"/>
      <c r="F93" s="12"/>
      <c r="G93" s="12"/>
    </row>
    <row r="94" spans="1:7" x14ac:dyDescent="0.25">
      <c r="A94" s="12">
        <v>26.83</v>
      </c>
      <c r="B94" s="12">
        <f t="shared" si="17"/>
        <v>26.659723</v>
      </c>
      <c r="C94" s="12"/>
      <c r="D94" s="12"/>
      <c r="E94" s="12"/>
      <c r="F94" s="12"/>
      <c r="G94" s="12"/>
    </row>
    <row r="95" spans="1:7" x14ac:dyDescent="0.25">
      <c r="A95" s="12">
        <v>25.8</v>
      </c>
      <c r="B95" s="12">
        <f t="shared" si="17"/>
        <v>25.734680000000001</v>
      </c>
      <c r="C95" s="12"/>
      <c r="D95" s="12"/>
      <c r="E95" s="12"/>
      <c r="F95" s="12"/>
      <c r="G95" s="12"/>
    </row>
    <row r="96" spans="1:7" x14ac:dyDescent="0.25">
      <c r="A96" s="12">
        <v>25.45</v>
      </c>
      <c r="B96" s="12">
        <f t="shared" si="17"/>
        <v>25.420345000000001</v>
      </c>
      <c r="C96" s="12"/>
      <c r="D96" s="12"/>
      <c r="E96" s="12"/>
      <c r="F96" s="12"/>
      <c r="G96" s="12"/>
    </row>
    <row r="97" spans="1:7" x14ac:dyDescent="0.25">
      <c r="A97" s="12">
        <v>26</v>
      </c>
      <c r="B97" s="12">
        <f t="shared" si="17"/>
        <v>25.914300000000001</v>
      </c>
      <c r="C97" s="12"/>
      <c r="D97" s="12"/>
      <c r="E97" s="12"/>
      <c r="F97" s="12"/>
      <c r="G97" s="12"/>
    </row>
    <row r="98" spans="1:7" x14ac:dyDescent="0.25">
      <c r="A98" s="12">
        <v>28.93</v>
      </c>
      <c r="B98" s="12">
        <f t="shared" si="17"/>
        <v>28.545733000000002</v>
      </c>
      <c r="C98" s="12"/>
      <c r="D98" s="12"/>
      <c r="E98" s="12"/>
      <c r="F98" s="12"/>
      <c r="G98" s="12"/>
    </row>
    <row r="99" spans="1:7" x14ac:dyDescent="0.25">
      <c r="A99" s="12">
        <v>26.85</v>
      </c>
      <c r="B99" s="12">
        <f t="shared" si="17"/>
        <v>26.677685000000004</v>
      </c>
      <c r="C99" s="12"/>
      <c r="D99" s="12"/>
      <c r="E99" s="12"/>
      <c r="F99" s="12"/>
      <c r="G99" s="12"/>
    </row>
    <row r="100" spans="1:7" x14ac:dyDescent="0.25">
      <c r="A100" s="12">
        <v>27.76</v>
      </c>
      <c r="B100" s="12">
        <f t="shared" si="17"/>
        <v>27.494956000000002</v>
      </c>
      <c r="C100" s="12"/>
      <c r="D100" s="12"/>
      <c r="E100" s="12"/>
      <c r="F100" s="12"/>
      <c r="G100" s="12"/>
    </row>
    <row r="101" spans="1:7" x14ac:dyDescent="0.25">
      <c r="A101" s="12">
        <v>27.68</v>
      </c>
      <c r="B101" s="12">
        <f t="shared" si="17"/>
        <v>27.423107999999999</v>
      </c>
      <c r="C101" s="12"/>
      <c r="D101" s="12"/>
      <c r="E101" s="12"/>
      <c r="F101" s="12"/>
      <c r="G101" s="12"/>
    </row>
    <row r="102" spans="1:7" x14ac:dyDescent="0.25">
      <c r="A102" s="12">
        <v>28.62</v>
      </c>
      <c r="B102" s="12">
        <f t="shared" si="17"/>
        <v>28.267322000000004</v>
      </c>
      <c r="C102" s="12"/>
      <c r="D102" s="12"/>
      <c r="E102" s="12"/>
      <c r="F102" s="12"/>
      <c r="G102" s="12"/>
    </row>
    <row r="103" spans="1:7" x14ac:dyDescent="0.25">
      <c r="A103" s="12">
        <v>27.63</v>
      </c>
      <c r="B103" s="12">
        <f t="shared" si="17"/>
        <v>27.378202999999999</v>
      </c>
      <c r="C103" s="12"/>
      <c r="D103" s="12"/>
      <c r="E103" s="12"/>
      <c r="F103" s="12"/>
      <c r="G103" s="12"/>
    </row>
    <row r="104" spans="1:7" x14ac:dyDescent="0.25">
      <c r="A104" s="12">
        <v>26.35</v>
      </c>
      <c r="B104" s="12">
        <f t="shared" si="17"/>
        <v>26.228635000000001</v>
      </c>
      <c r="C104" s="12"/>
      <c r="D104" s="12"/>
      <c r="E104" s="12"/>
      <c r="F104" s="12"/>
      <c r="G104" s="12"/>
    </row>
    <row r="105" spans="1:7" x14ac:dyDescent="0.25">
      <c r="A105" s="12">
        <v>26.89</v>
      </c>
      <c r="B105" s="12">
        <f t="shared" si="17"/>
        <v>26.713609000000002</v>
      </c>
      <c r="C105" s="12"/>
      <c r="D105" s="12"/>
      <c r="E105" s="12"/>
      <c r="F105" s="12"/>
      <c r="G105" s="12"/>
    </row>
    <row r="106" spans="1:7" x14ac:dyDescent="0.25">
      <c r="A106" s="12">
        <v>27.84</v>
      </c>
      <c r="B106" s="12">
        <f t="shared" si="17"/>
        <v>27.566804000000001</v>
      </c>
      <c r="C106" s="12"/>
      <c r="D106" s="12"/>
      <c r="E106" s="12"/>
      <c r="F106" s="12"/>
      <c r="G106" s="12"/>
    </row>
    <row r="107" spans="1:7" x14ac:dyDescent="0.25">
      <c r="A107" s="12">
        <v>25.84</v>
      </c>
      <c r="B107" s="12">
        <f t="shared" si="17"/>
        <v>25.770604000000002</v>
      </c>
      <c r="C107" s="12"/>
      <c r="D107" s="12"/>
      <c r="E107" s="12"/>
      <c r="F107" s="12"/>
      <c r="G107" s="12"/>
    </row>
    <row r="108" spans="1:7" x14ac:dyDescent="0.25">
      <c r="A108" s="12">
        <v>26.09</v>
      </c>
      <c r="B108" s="12">
        <f t="shared" si="17"/>
        <v>25.995129000000002</v>
      </c>
      <c r="C108" s="12"/>
      <c r="D108" s="12"/>
      <c r="E108" s="12"/>
      <c r="F108" s="12"/>
      <c r="G108" s="12"/>
    </row>
    <row r="109" spans="1:7" x14ac:dyDescent="0.25">
      <c r="A109" s="12">
        <v>27.04</v>
      </c>
      <c r="B109" s="12">
        <f t="shared" si="17"/>
        <v>26.848324000000002</v>
      </c>
      <c r="C109" s="12"/>
      <c r="D109" s="12"/>
      <c r="E109" s="12"/>
      <c r="F109" s="12"/>
      <c r="G109" s="12"/>
    </row>
    <row r="110" spans="1:7" x14ac:dyDescent="0.25">
      <c r="A110" s="12">
        <v>28.61</v>
      </c>
      <c r="B110" s="12">
        <f t="shared" si="17"/>
        <v>28.258341000000001</v>
      </c>
      <c r="C110" s="12"/>
      <c r="D110" s="12"/>
      <c r="E110" s="12"/>
      <c r="F110" s="12"/>
      <c r="G110" s="12"/>
    </row>
    <row r="111" spans="1:7" x14ac:dyDescent="0.25">
      <c r="A111" s="12">
        <v>27.7</v>
      </c>
      <c r="B111" s="12">
        <f t="shared" si="17"/>
        <v>27.44107</v>
      </c>
      <c r="C111" s="12"/>
      <c r="D111" s="12"/>
      <c r="E111" s="12"/>
      <c r="F111" s="12"/>
      <c r="G111" s="12"/>
    </row>
    <row r="112" spans="1:7" x14ac:dyDescent="0.25">
      <c r="A112" s="12">
        <v>25.81</v>
      </c>
      <c r="B112" s="12">
        <f t="shared" si="17"/>
        <v>25.743660999999999</v>
      </c>
      <c r="C112" s="12"/>
      <c r="D112" s="12"/>
      <c r="E112" s="12"/>
      <c r="F112" s="12"/>
      <c r="G112" s="12"/>
    </row>
    <row r="113" spans="1:7" x14ac:dyDescent="0.25">
      <c r="A113" s="12">
        <v>27.13</v>
      </c>
      <c r="B113" s="12">
        <f t="shared" si="17"/>
        <v>26.929152999999999</v>
      </c>
      <c r="C113" s="12"/>
      <c r="D113" s="12"/>
      <c r="E113" s="12"/>
      <c r="F113" s="12"/>
      <c r="G113" s="12"/>
    </row>
    <row r="114" spans="1:7" x14ac:dyDescent="0.25">
      <c r="A114" s="12">
        <v>26.63</v>
      </c>
      <c r="B114" s="12">
        <f t="shared" si="17"/>
        <v>26.480103</v>
      </c>
      <c r="C114" s="12"/>
      <c r="D114" s="12"/>
      <c r="E114" s="12"/>
      <c r="F114" s="12"/>
      <c r="G114" s="12"/>
    </row>
    <row r="115" spans="1:7" x14ac:dyDescent="0.25">
      <c r="A115" s="12">
        <v>25.25</v>
      </c>
      <c r="B115" s="12">
        <f t="shared" si="17"/>
        <v>25.240725000000001</v>
      </c>
      <c r="C115" s="12"/>
      <c r="D115" s="12"/>
      <c r="E115" s="12"/>
      <c r="F115" s="12"/>
      <c r="G115" s="12"/>
    </row>
    <row r="116" spans="1:7" x14ac:dyDescent="0.25">
      <c r="A116" s="12">
        <v>26.09</v>
      </c>
      <c r="B116" s="12">
        <f t="shared" si="17"/>
        <v>25.995129000000002</v>
      </c>
      <c r="C116" s="12"/>
      <c r="D116" s="12"/>
      <c r="E116" s="12"/>
      <c r="F116" s="12"/>
      <c r="G116" s="12"/>
    </row>
    <row r="117" spans="1:7" x14ac:dyDescent="0.25">
      <c r="A117" s="12">
        <v>27.37</v>
      </c>
      <c r="B117" s="12">
        <f t="shared" si="17"/>
        <v>27.144697000000001</v>
      </c>
      <c r="C117" s="12"/>
      <c r="D117" s="12"/>
      <c r="E117" s="12"/>
      <c r="F117" s="12"/>
      <c r="G117" s="12"/>
    </row>
    <row r="118" spans="1:7" x14ac:dyDescent="0.25">
      <c r="A118" s="12">
        <v>26.25</v>
      </c>
      <c r="B118" s="12">
        <f t="shared" si="17"/>
        <v>26.138825000000001</v>
      </c>
      <c r="C118" s="12"/>
      <c r="D118" s="12"/>
      <c r="E118" s="12"/>
      <c r="F118" s="12"/>
      <c r="G118" s="12"/>
    </row>
    <row r="119" spans="1:7" x14ac:dyDescent="0.25">
      <c r="A119" s="12">
        <v>27.74</v>
      </c>
      <c r="B119" s="12">
        <f t="shared" si="17"/>
        <v>27.476994000000001</v>
      </c>
      <c r="C119" s="12"/>
      <c r="D119" s="12"/>
      <c r="E119" s="12"/>
      <c r="F119" s="12"/>
      <c r="G119" s="12"/>
    </row>
    <row r="120" spans="1:7" x14ac:dyDescent="0.25">
      <c r="A120" s="12">
        <v>28.19</v>
      </c>
      <c r="B120" s="12">
        <f t="shared" si="17"/>
        <v>27.881139000000001</v>
      </c>
      <c r="C120" s="12"/>
      <c r="D120" s="12"/>
      <c r="E120" s="12"/>
      <c r="F120" s="12"/>
      <c r="G120" s="12"/>
    </row>
    <row r="121" spans="1:7" x14ac:dyDescent="0.25">
      <c r="A121" s="12">
        <v>25.85</v>
      </c>
      <c r="B121" s="12">
        <f t="shared" si="17"/>
        <v>25.779585000000001</v>
      </c>
      <c r="C121" s="12"/>
      <c r="D121" s="12"/>
      <c r="E121" s="12"/>
      <c r="F121" s="12"/>
      <c r="G121" s="12"/>
    </row>
    <row r="122" spans="1:7" x14ac:dyDescent="0.25">
      <c r="A122" s="12">
        <v>26.04</v>
      </c>
      <c r="B122" s="12">
        <f t="shared" si="17"/>
        <v>25.950223999999999</v>
      </c>
      <c r="C122" s="12"/>
      <c r="D122" s="12"/>
      <c r="E122" s="12"/>
      <c r="F122" s="12"/>
      <c r="G122" s="12"/>
    </row>
    <row r="123" spans="1:7" x14ac:dyDescent="0.25">
      <c r="A123" s="12">
        <v>26.51</v>
      </c>
      <c r="B123" s="12">
        <f t="shared" si="17"/>
        <v>26.372331000000003</v>
      </c>
      <c r="C123" s="12"/>
      <c r="D123" s="12"/>
      <c r="E123" s="12"/>
      <c r="F123" s="12"/>
      <c r="G123" s="12"/>
    </row>
    <row r="124" spans="1:7" x14ac:dyDescent="0.25">
      <c r="A124" s="12">
        <v>28.78</v>
      </c>
      <c r="B124" s="12">
        <f t="shared" si="17"/>
        <v>28.411018000000002</v>
      </c>
      <c r="C124" s="12"/>
      <c r="D124" s="12"/>
      <c r="E124" s="12"/>
      <c r="F124" s="12"/>
      <c r="G124" s="12"/>
    </row>
    <row r="125" spans="1:7" x14ac:dyDescent="0.25">
      <c r="A125" s="12">
        <v>29.16</v>
      </c>
      <c r="B125" s="12">
        <f t="shared" si="17"/>
        <v>28.752296000000001</v>
      </c>
      <c r="C125" s="12"/>
      <c r="D125" s="12"/>
      <c r="E125" s="12"/>
      <c r="F125" s="12"/>
      <c r="G125" s="12"/>
    </row>
    <row r="126" spans="1:7" x14ac:dyDescent="0.25">
      <c r="A126" s="12">
        <v>26.07</v>
      </c>
      <c r="B126" s="12">
        <f t="shared" si="17"/>
        <v>25.977167000000001</v>
      </c>
      <c r="C126" s="12"/>
      <c r="D126" s="12"/>
      <c r="E126" s="12"/>
      <c r="F126" s="12"/>
      <c r="G126" s="12"/>
    </row>
    <row r="127" spans="1:7" x14ac:dyDescent="0.25">
      <c r="A127" s="12">
        <v>25.93</v>
      </c>
      <c r="B127" s="12">
        <f t="shared" si="17"/>
        <v>25.851433</v>
      </c>
      <c r="C127" s="12"/>
      <c r="D127" s="12"/>
      <c r="E127" s="12"/>
      <c r="F127" s="12"/>
      <c r="G127" s="12"/>
    </row>
    <row r="128" spans="1:7" x14ac:dyDescent="0.25">
      <c r="A128" s="12">
        <v>27.98</v>
      </c>
      <c r="B128" s="12">
        <f t="shared" si="17"/>
        <v>27.692538000000003</v>
      </c>
      <c r="C128" s="12"/>
      <c r="D128" s="12"/>
      <c r="E128" s="12"/>
      <c r="F128" s="12"/>
      <c r="G128" s="12"/>
    </row>
    <row r="129" spans="1:7" x14ac:dyDescent="0.25">
      <c r="A129" s="12">
        <v>25.27</v>
      </c>
      <c r="B129" s="12">
        <f t="shared" si="17"/>
        <v>25.258687000000002</v>
      </c>
      <c r="C129" s="12"/>
      <c r="D129" s="12"/>
      <c r="E129" s="12"/>
      <c r="F129" s="12"/>
      <c r="G129" s="12"/>
    </row>
    <row r="130" spans="1:7" x14ac:dyDescent="0.25">
      <c r="A130" s="12">
        <v>26.05</v>
      </c>
      <c r="B130" s="12">
        <f t="shared" si="17"/>
        <v>25.959205000000001</v>
      </c>
      <c r="C130" s="12"/>
      <c r="D130" s="12"/>
      <c r="E130" s="12"/>
      <c r="F130" s="12"/>
      <c r="G130" s="12"/>
    </row>
    <row r="131" spans="1:7" x14ac:dyDescent="0.25">
      <c r="A131" s="12">
        <v>26.05</v>
      </c>
      <c r="B131" s="12">
        <f t="shared" si="17"/>
        <v>25.959205000000001</v>
      </c>
      <c r="C131" s="12"/>
      <c r="D131" s="12"/>
      <c r="E131" s="12"/>
      <c r="F131" s="12"/>
      <c r="G131" s="12"/>
    </row>
    <row r="132" spans="1:7" x14ac:dyDescent="0.25">
      <c r="A132" s="12">
        <v>27.54</v>
      </c>
      <c r="B132" s="12">
        <f t="shared" si="17"/>
        <v>27.297374000000001</v>
      </c>
      <c r="C132" s="12"/>
      <c r="D132" s="12"/>
      <c r="E132" s="12"/>
      <c r="F132" s="12"/>
      <c r="G132" s="12"/>
    </row>
    <row r="133" spans="1:7" x14ac:dyDescent="0.25">
      <c r="A133" s="12">
        <v>27.57</v>
      </c>
      <c r="B133" s="12">
        <f t="shared" si="17"/>
        <v>27.324317000000001</v>
      </c>
      <c r="C133" s="12"/>
      <c r="D133" s="12"/>
      <c r="E133" s="12"/>
      <c r="F133" s="12"/>
      <c r="G133" s="12"/>
    </row>
    <row r="134" spans="1:7" x14ac:dyDescent="0.25">
      <c r="A134" s="12"/>
      <c r="B134" s="12"/>
      <c r="C134" s="12"/>
      <c r="D134" s="12"/>
      <c r="E134" s="12"/>
      <c r="F134" s="12"/>
      <c r="G134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U1" workbookViewId="0">
      <selection activeCell="Z7" sqref="Z7"/>
    </sheetView>
  </sheetViews>
  <sheetFormatPr baseColWidth="10" defaultRowHeight="15" x14ac:dyDescent="0.25"/>
  <cols>
    <col min="18" max="18" width="30.140625" customWidth="1"/>
    <col min="19" max="19" width="31.140625" customWidth="1"/>
    <col min="20" max="20" width="38" customWidth="1"/>
    <col min="21" max="21" width="34.7109375" customWidth="1"/>
    <col min="22" max="22" width="29.140625" customWidth="1"/>
    <col min="23" max="23" width="37.85546875" customWidth="1"/>
    <col min="24" max="24" width="37.42578125" customWidth="1"/>
  </cols>
  <sheetData>
    <row r="1" spans="1:25" x14ac:dyDescent="0.25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113</v>
      </c>
      <c r="T1" s="13" t="s">
        <v>83</v>
      </c>
      <c r="U1" s="13" t="s">
        <v>114</v>
      </c>
      <c r="V1" s="13" t="s">
        <v>22</v>
      </c>
      <c r="W1" s="13" t="s">
        <v>23</v>
      </c>
      <c r="X1" s="13" t="s">
        <v>24</v>
      </c>
      <c r="Y1" s="9" t="s">
        <v>58</v>
      </c>
    </row>
    <row r="2" spans="1:25" x14ac:dyDescent="0.25">
      <c r="A2" s="12">
        <v>1</v>
      </c>
      <c r="B2" s="12"/>
      <c r="C2" s="12">
        <v>64</v>
      </c>
      <c r="D2" s="12">
        <v>2</v>
      </c>
      <c r="E2" s="12">
        <v>2</v>
      </c>
      <c r="F2" s="12">
        <v>0.13</v>
      </c>
      <c r="G2" s="12">
        <v>27.81</v>
      </c>
      <c r="H2" s="12">
        <v>43.44</v>
      </c>
      <c r="I2" s="12">
        <v>7.77</v>
      </c>
      <c r="J2" s="12">
        <v>43.72</v>
      </c>
      <c r="K2" s="12">
        <v>7.72</v>
      </c>
      <c r="L2" s="12">
        <v>43.58</v>
      </c>
      <c r="M2" s="12">
        <v>7.74</v>
      </c>
      <c r="N2" s="12">
        <v>13.5</v>
      </c>
      <c r="O2" s="12" t="s">
        <v>28</v>
      </c>
      <c r="P2" s="12" t="s">
        <v>29</v>
      </c>
      <c r="Q2" s="12">
        <v>119.99636669786558</v>
      </c>
      <c r="R2" s="12">
        <v>-3.6</v>
      </c>
      <c r="S2" s="12">
        <v>8.06</v>
      </c>
      <c r="T2" s="12">
        <v>-3.5</v>
      </c>
      <c r="U2" s="12">
        <v>0</v>
      </c>
      <c r="V2" s="12">
        <v>0</v>
      </c>
      <c r="W2" s="12">
        <v>-3.5</v>
      </c>
      <c r="X2" s="12">
        <v>0.9</v>
      </c>
      <c r="Y2" s="15">
        <f>-10.326+(0.3263*G2)+(0.13533*L2)</f>
        <v>4.6460843999999977</v>
      </c>
    </row>
    <row r="3" spans="1:25" x14ac:dyDescent="0.25">
      <c r="A3" s="12">
        <v>2</v>
      </c>
      <c r="B3" s="12"/>
      <c r="C3" s="12">
        <v>72</v>
      </c>
      <c r="D3" s="12">
        <v>2</v>
      </c>
      <c r="E3" s="12">
        <v>1</v>
      </c>
      <c r="F3" s="12">
        <v>0.7</v>
      </c>
      <c r="G3" s="12">
        <v>26.94</v>
      </c>
      <c r="H3" s="12">
        <v>41.62</v>
      </c>
      <c r="I3" s="12">
        <v>8.11</v>
      </c>
      <c r="J3" s="12">
        <v>44.23</v>
      </c>
      <c r="K3" s="12">
        <v>7.63</v>
      </c>
      <c r="L3" s="12">
        <v>42.92</v>
      </c>
      <c r="M3" s="12">
        <v>7.87</v>
      </c>
      <c r="N3" s="12">
        <v>15</v>
      </c>
      <c r="O3" s="12" t="s">
        <v>28</v>
      </c>
      <c r="P3" s="12" t="s">
        <v>29</v>
      </c>
      <c r="Q3" s="12">
        <v>119.99636669786558</v>
      </c>
      <c r="R3" s="12">
        <v>-2.5</v>
      </c>
      <c r="S3" s="12">
        <v>11.99</v>
      </c>
      <c r="T3" s="12">
        <v>-1.25</v>
      </c>
      <c r="U3" s="12">
        <v>-2</v>
      </c>
      <c r="V3" s="12">
        <v>180</v>
      </c>
      <c r="W3" s="12">
        <v>-2.25</v>
      </c>
      <c r="X3" s="12">
        <v>1</v>
      </c>
      <c r="Y3" s="15">
        <f t="shared" ref="Y3:Y64" si="0">-10.326+(0.3263*G3)+(0.13533*L3)</f>
        <v>4.2728855999999995</v>
      </c>
    </row>
    <row r="4" spans="1:25" x14ac:dyDescent="0.25">
      <c r="A4" s="12">
        <v>3</v>
      </c>
      <c r="B4" s="12"/>
      <c r="C4" s="12">
        <v>68</v>
      </c>
      <c r="D4" s="12">
        <v>1</v>
      </c>
      <c r="E4" s="12">
        <v>2</v>
      </c>
      <c r="F4" s="12">
        <v>0.45</v>
      </c>
      <c r="G4" s="12">
        <v>30.08</v>
      </c>
      <c r="H4" s="12">
        <v>42.56</v>
      </c>
      <c r="I4" s="12">
        <v>7.93</v>
      </c>
      <c r="J4" s="12">
        <v>44.88</v>
      </c>
      <c r="K4" s="12">
        <v>7.52</v>
      </c>
      <c r="L4" s="12">
        <v>43.72</v>
      </c>
      <c r="M4" s="12">
        <v>7.72</v>
      </c>
      <c r="N4" s="12">
        <v>7</v>
      </c>
      <c r="O4" s="12" t="s">
        <v>28</v>
      </c>
      <c r="P4" s="12" t="s">
        <v>29</v>
      </c>
      <c r="Q4" s="12">
        <v>119.99636669786558</v>
      </c>
      <c r="R4" s="12">
        <v>-3.08</v>
      </c>
      <c r="S4" s="12">
        <v>2.1</v>
      </c>
      <c r="T4" s="12">
        <v>-2</v>
      </c>
      <c r="U4" s="12">
        <v>-1.75</v>
      </c>
      <c r="V4" s="12">
        <v>80</v>
      </c>
      <c r="W4" s="12">
        <v>-2.875</v>
      </c>
      <c r="X4" s="12">
        <v>0.6</v>
      </c>
      <c r="Y4" s="15">
        <f t="shared" si="0"/>
        <v>5.4057315999999975</v>
      </c>
    </row>
    <row r="5" spans="1:25" x14ac:dyDescent="0.25">
      <c r="A5" s="12">
        <v>4</v>
      </c>
      <c r="B5" s="12"/>
      <c r="C5" s="12">
        <v>57</v>
      </c>
      <c r="D5" s="12">
        <v>1</v>
      </c>
      <c r="E5" s="12">
        <v>2</v>
      </c>
      <c r="F5" s="12">
        <v>0.7</v>
      </c>
      <c r="G5" s="12">
        <v>26.34</v>
      </c>
      <c r="H5" s="12">
        <v>42.24</v>
      </c>
      <c r="I5" s="12">
        <v>7.99</v>
      </c>
      <c r="J5" s="12">
        <v>42.72</v>
      </c>
      <c r="K5" s="12">
        <v>7.9</v>
      </c>
      <c r="L5" s="12">
        <v>42.48</v>
      </c>
      <c r="M5" s="12">
        <v>7.95</v>
      </c>
      <c r="N5" s="12">
        <v>17</v>
      </c>
      <c r="O5" s="12" t="s">
        <v>28</v>
      </c>
      <c r="P5" s="12" t="s">
        <v>29</v>
      </c>
      <c r="Q5" s="12">
        <v>119.99636669786558</v>
      </c>
      <c r="R5" s="12">
        <v>-2.4500000000000002</v>
      </c>
      <c r="S5" s="12">
        <v>13.48</v>
      </c>
      <c r="T5" s="12">
        <v>-2</v>
      </c>
      <c r="U5" s="12">
        <v>0</v>
      </c>
      <c r="V5" s="12">
        <v>0</v>
      </c>
      <c r="W5" s="12">
        <v>-2</v>
      </c>
      <c r="X5" s="12">
        <v>1</v>
      </c>
      <c r="Y5" s="15">
        <f t="shared" si="0"/>
        <v>4.0175603999999998</v>
      </c>
    </row>
    <row r="6" spans="1:25" x14ac:dyDescent="0.25">
      <c r="A6" s="12">
        <v>5</v>
      </c>
      <c r="B6" s="12"/>
      <c r="C6" s="12">
        <v>76</v>
      </c>
      <c r="D6" s="12">
        <v>1</v>
      </c>
      <c r="E6" s="12">
        <v>1</v>
      </c>
      <c r="F6" s="12">
        <v>0.33</v>
      </c>
      <c r="G6" s="12">
        <v>27.72</v>
      </c>
      <c r="H6" s="12">
        <v>45.18</v>
      </c>
      <c r="I6" s="12">
        <v>7.47</v>
      </c>
      <c r="J6" s="12">
        <v>45.49</v>
      </c>
      <c r="K6" s="12">
        <v>7.42</v>
      </c>
      <c r="L6" s="12">
        <v>45.34</v>
      </c>
      <c r="M6" s="12">
        <v>7.45</v>
      </c>
      <c r="N6" s="12">
        <v>10.5</v>
      </c>
      <c r="O6" s="12" t="s">
        <v>28</v>
      </c>
      <c r="P6" s="12" t="s">
        <v>29</v>
      </c>
      <c r="Q6" s="12">
        <v>119.99636669786558</v>
      </c>
      <c r="R6" s="12">
        <v>-2.8</v>
      </c>
      <c r="S6" s="12">
        <v>5.89</v>
      </c>
      <c r="T6" s="12">
        <v>-3</v>
      </c>
      <c r="U6" s="12">
        <v>-0.5</v>
      </c>
      <c r="V6" s="12">
        <v>90</v>
      </c>
      <c r="W6" s="12">
        <v>-3.25</v>
      </c>
      <c r="X6" s="12">
        <v>0.66</v>
      </c>
      <c r="Y6" s="15">
        <f t="shared" si="0"/>
        <v>4.8548982000000001</v>
      </c>
    </row>
    <row r="7" spans="1:25" x14ac:dyDescent="0.25">
      <c r="A7" s="12">
        <v>6</v>
      </c>
      <c r="B7" s="12"/>
      <c r="C7" s="12">
        <v>72</v>
      </c>
      <c r="D7" s="12">
        <v>1</v>
      </c>
      <c r="E7" s="12">
        <v>1</v>
      </c>
      <c r="F7" s="12">
        <v>0.13</v>
      </c>
      <c r="G7" s="12">
        <v>26.93</v>
      </c>
      <c r="H7" s="12">
        <v>44.7</v>
      </c>
      <c r="I7" s="12">
        <v>7.55</v>
      </c>
      <c r="J7" s="12">
        <v>45.49</v>
      </c>
      <c r="K7" s="12">
        <v>7.42</v>
      </c>
      <c r="L7" s="12">
        <v>45.09</v>
      </c>
      <c r="M7" s="12">
        <v>7.48</v>
      </c>
      <c r="N7" s="12">
        <v>13</v>
      </c>
      <c r="O7" s="12" t="s">
        <v>28</v>
      </c>
      <c r="P7" s="12" t="s">
        <v>29</v>
      </c>
      <c r="Q7" s="12">
        <v>119.99636669786558</v>
      </c>
      <c r="R7" s="12">
        <v>-2.81</v>
      </c>
      <c r="S7" s="12">
        <v>8.52</v>
      </c>
      <c r="T7" s="12">
        <v>-2</v>
      </c>
      <c r="U7" s="12">
        <v>-1.25</v>
      </c>
      <c r="V7" s="12">
        <v>60</v>
      </c>
      <c r="W7" s="12">
        <v>-2.625</v>
      </c>
      <c r="X7" s="12">
        <v>0.6</v>
      </c>
      <c r="Y7" s="15">
        <f t="shared" si="0"/>
        <v>4.5632886999999993</v>
      </c>
    </row>
    <row r="8" spans="1:25" x14ac:dyDescent="0.25">
      <c r="A8" s="12">
        <v>7</v>
      </c>
      <c r="B8" s="12"/>
      <c r="C8" s="12">
        <v>59</v>
      </c>
      <c r="D8" s="12">
        <v>2</v>
      </c>
      <c r="E8" s="12">
        <v>2</v>
      </c>
      <c r="F8" s="12">
        <v>0.8</v>
      </c>
      <c r="G8" s="12">
        <v>25.22</v>
      </c>
      <c r="H8" s="12">
        <v>44.76</v>
      </c>
      <c r="I8" s="12">
        <v>7.54</v>
      </c>
      <c r="J8" s="12">
        <v>44.94</v>
      </c>
      <c r="K8" s="12">
        <v>7.51</v>
      </c>
      <c r="L8" s="12">
        <v>44.85</v>
      </c>
      <c r="M8" s="12">
        <v>7.53</v>
      </c>
      <c r="N8" s="12">
        <v>15</v>
      </c>
      <c r="O8" s="12" t="s">
        <v>28</v>
      </c>
      <c r="P8" s="12" t="s">
        <v>29</v>
      </c>
      <c r="Q8" s="12">
        <v>119.99636669786558</v>
      </c>
      <c r="R8" s="12">
        <v>-0.62</v>
      </c>
      <c r="S8" s="12">
        <v>14.03</v>
      </c>
      <c r="T8" s="12">
        <v>-0.5</v>
      </c>
      <c r="U8" s="12">
        <v>0</v>
      </c>
      <c r="V8" s="12">
        <v>0</v>
      </c>
      <c r="W8" s="12">
        <v>-0.5</v>
      </c>
      <c r="X8" s="12">
        <v>1</v>
      </c>
      <c r="Y8" s="15">
        <f t="shared" si="0"/>
        <v>3.9728364999999979</v>
      </c>
    </row>
    <row r="9" spans="1:25" x14ac:dyDescent="0.25">
      <c r="A9" s="12">
        <v>8</v>
      </c>
      <c r="B9" s="12"/>
      <c r="C9" s="12">
        <v>71</v>
      </c>
      <c r="D9" s="12">
        <v>1</v>
      </c>
      <c r="E9" s="12">
        <v>2</v>
      </c>
      <c r="F9" s="12">
        <v>0.05</v>
      </c>
      <c r="G9" s="12">
        <v>27.3</v>
      </c>
      <c r="H9" s="12">
        <v>43.05</v>
      </c>
      <c r="I9" s="12">
        <v>7.84</v>
      </c>
      <c r="J9" s="12">
        <v>43.6</v>
      </c>
      <c r="K9" s="12">
        <v>7.74</v>
      </c>
      <c r="L9" s="12">
        <v>43.33</v>
      </c>
      <c r="M9" s="12">
        <v>7.79</v>
      </c>
      <c r="N9" s="12">
        <v>13.5</v>
      </c>
      <c r="O9" s="12" t="s">
        <v>28</v>
      </c>
      <c r="P9" s="12" t="s">
        <v>29</v>
      </c>
      <c r="Q9" s="12">
        <v>119.99636669786558</v>
      </c>
      <c r="R9" s="12">
        <v>-2.48</v>
      </c>
      <c r="S9" s="12">
        <v>9.77</v>
      </c>
      <c r="T9" s="12">
        <v>-2.5</v>
      </c>
      <c r="U9" s="12">
        <v>0</v>
      </c>
      <c r="V9" s="12">
        <v>0</v>
      </c>
      <c r="W9" s="12">
        <v>-2.5</v>
      </c>
      <c r="X9" s="12">
        <v>0.95</v>
      </c>
      <c r="Y9" s="15">
        <f t="shared" si="0"/>
        <v>4.4458388999999991</v>
      </c>
    </row>
    <row r="10" spans="1:25" x14ac:dyDescent="0.25">
      <c r="A10" s="12">
        <v>9</v>
      </c>
      <c r="B10" s="12"/>
      <c r="C10" s="12">
        <v>76</v>
      </c>
      <c r="D10" s="12">
        <v>2</v>
      </c>
      <c r="E10" s="12">
        <v>2</v>
      </c>
      <c r="F10" s="12">
        <v>0.8</v>
      </c>
      <c r="G10" s="12">
        <v>27.29</v>
      </c>
      <c r="H10" s="12">
        <v>44.18</v>
      </c>
      <c r="I10" s="12">
        <v>7.64</v>
      </c>
      <c r="J10" s="12">
        <v>44.53</v>
      </c>
      <c r="K10" s="12">
        <v>7.58</v>
      </c>
      <c r="L10" s="12">
        <v>44.36</v>
      </c>
      <c r="M10" s="12">
        <v>7.61</v>
      </c>
      <c r="N10" s="12">
        <v>9.5</v>
      </c>
      <c r="O10" s="12" t="s">
        <v>28</v>
      </c>
      <c r="P10" s="12" t="s">
        <v>29</v>
      </c>
      <c r="Q10" s="12">
        <v>119.99636669786558</v>
      </c>
      <c r="R10" s="12">
        <v>0.64</v>
      </c>
      <c r="S10" s="12">
        <v>8.4700000000000006</v>
      </c>
      <c r="T10" s="12">
        <v>-0.5</v>
      </c>
      <c r="U10" s="12">
        <v>0</v>
      </c>
      <c r="V10" s="12">
        <v>0</v>
      </c>
      <c r="W10" s="12">
        <v>-0.5</v>
      </c>
      <c r="X10" s="12">
        <v>0.95</v>
      </c>
      <c r="Y10" s="15">
        <f t="shared" si="0"/>
        <v>4.581965799999999</v>
      </c>
    </row>
    <row r="11" spans="1:25" x14ac:dyDescent="0.25">
      <c r="A11" s="12">
        <v>10</v>
      </c>
      <c r="B11" s="12"/>
      <c r="C11" s="12">
        <v>64</v>
      </c>
      <c r="D11" s="12">
        <v>2</v>
      </c>
      <c r="E11" s="12">
        <v>2</v>
      </c>
      <c r="F11" s="12">
        <v>0.1</v>
      </c>
      <c r="G11" s="12">
        <v>25.57</v>
      </c>
      <c r="H11" s="12">
        <v>46.81</v>
      </c>
      <c r="I11" s="12">
        <v>7.21</v>
      </c>
      <c r="J11" s="12">
        <v>47.6</v>
      </c>
      <c r="K11" s="12">
        <v>7.09</v>
      </c>
      <c r="L11" s="12">
        <v>47.2</v>
      </c>
      <c r="M11" s="12">
        <v>7.15</v>
      </c>
      <c r="N11" s="12">
        <v>11</v>
      </c>
      <c r="O11" s="12" t="s">
        <v>28</v>
      </c>
      <c r="P11" s="12" t="s">
        <v>29</v>
      </c>
      <c r="Q11" s="12">
        <v>119.99636669786558</v>
      </c>
      <c r="R11" s="12">
        <v>-0.5</v>
      </c>
      <c r="S11" s="12">
        <v>10.11</v>
      </c>
      <c r="T11" s="12">
        <v>-0.25</v>
      </c>
      <c r="U11" s="12">
        <v>-0.5</v>
      </c>
      <c r="V11" s="12">
        <v>5</v>
      </c>
      <c r="W11" s="12">
        <v>-0.5</v>
      </c>
      <c r="X11" s="12">
        <v>1</v>
      </c>
      <c r="Y11" s="15">
        <f t="shared" si="0"/>
        <v>4.4050670000000007</v>
      </c>
    </row>
    <row r="12" spans="1:25" x14ac:dyDescent="0.25">
      <c r="A12" s="12">
        <v>11</v>
      </c>
      <c r="B12" s="12"/>
      <c r="C12" s="12">
        <v>69</v>
      </c>
      <c r="D12" s="12">
        <v>2</v>
      </c>
      <c r="E12" s="12">
        <v>2</v>
      </c>
      <c r="F12" s="12">
        <v>0.1</v>
      </c>
      <c r="G12" s="12">
        <v>26.45</v>
      </c>
      <c r="H12" s="12">
        <v>43.05</v>
      </c>
      <c r="I12" s="12">
        <v>7.84</v>
      </c>
      <c r="J12" s="12">
        <v>45.06</v>
      </c>
      <c r="K12" s="12">
        <v>7.49</v>
      </c>
      <c r="L12" s="12">
        <v>44.06</v>
      </c>
      <c r="M12" s="12">
        <v>7.67</v>
      </c>
      <c r="N12" s="12">
        <v>15</v>
      </c>
      <c r="O12" s="12" t="s">
        <v>28</v>
      </c>
      <c r="P12" s="12" t="s">
        <v>29</v>
      </c>
      <c r="Q12" s="12">
        <v>119.99636669786558</v>
      </c>
      <c r="R12" s="12">
        <v>-2.4500000000000002</v>
      </c>
      <c r="S12" s="12">
        <v>11.28</v>
      </c>
      <c r="T12" s="12">
        <v>-1.5</v>
      </c>
      <c r="U12" s="12">
        <v>-1</v>
      </c>
      <c r="V12" s="12">
        <v>15</v>
      </c>
      <c r="W12" s="12">
        <v>-2</v>
      </c>
      <c r="X12" s="12">
        <v>1</v>
      </c>
      <c r="Y12" s="15">
        <f t="shared" si="0"/>
        <v>4.2672748</v>
      </c>
    </row>
    <row r="13" spans="1:25" x14ac:dyDescent="0.25">
      <c r="A13" s="12">
        <v>12</v>
      </c>
      <c r="B13" s="12"/>
      <c r="C13" s="12">
        <v>49</v>
      </c>
      <c r="D13" s="12">
        <v>1</v>
      </c>
      <c r="E13" s="12">
        <v>2</v>
      </c>
      <c r="F13" s="12">
        <v>0.05</v>
      </c>
      <c r="G13" s="12">
        <v>27.51</v>
      </c>
      <c r="H13" s="12">
        <v>40.659999999999997</v>
      </c>
      <c r="I13" s="12">
        <v>8.3000000000000007</v>
      </c>
      <c r="J13" s="12">
        <v>41.51</v>
      </c>
      <c r="K13" s="12">
        <v>8.1300000000000008</v>
      </c>
      <c r="L13" s="12">
        <v>41.08</v>
      </c>
      <c r="M13" s="12">
        <v>8.2100000000000009</v>
      </c>
      <c r="N13" s="12">
        <v>13</v>
      </c>
      <c r="O13" s="12" t="s">
        <v>28</v>
      </c>
      <c r="P13" s="12" t="s">
        <v>29</v>
      </c>
      <c r="Q13" s="12">
        <v>119.99636669786558</v>
      </c>
      <c r="R13" s="12">
        <v>0.68</v>
      </c>
      <c r="S13" s="12">
        <v>12.01</v>
      </c>
      <c r="T13" s="12">
        <v>0</v>
      </c>
      <c r="U13" s="12">
        <v>-1.25</v>
      </c>
      <c r="V13" s="12">
        <v>171</v>
      </c>
      <c r="W13" s="12">
        <v>-0.625</v>
      </c>
      <c r="X13" s="12">
        <v>1.25</v>
      </c>
      <c r="Y13" s="15">
        <f t="shared" si="0"/>
        <v>4.2098694000000005</v>
      </c>
    </row>
    <row r="14" spans="1:25" x14ac:dyDescent="0.25">
      <c r="A14" s="12">
        <v>13</v>
      </c>
      <c r="B14" s="12"/>
      <c r="C14" s="12">
        <v>72</v>
      </c>
      <c r="D14" s="12">
        <v>2</v>
      </c>
      <c r="E14" s="12">
        <v>1</v>
      </c>
      <c r="F14" s="12">
        <v>0.3</v>
      </c>
      <c r="G14" s="12">
        <v>28.55</v>
      </c>
      <c r="H14" s="12">
        <v>43.32</v>
      </c>
      <c r="I14" s="12">
        <v>7.79</v>
      </c>
      <c r="J14" s="12">
        <v>44.29</v>
      </c>
      <c r="K14" s="12">
        <v>7.62</v>
      </c>
      <c r="L14" s="12">
        <v>43.81</v>
      </c>
      <c r="M14" s="12">
        <v>7.71</v>
      </c>
      <c r="N14" s="12">
        <v>7</v>
      </c>
      <c r="O14" s="12" t="s">
        <v>28</v>
      </c>
      <c r="P14" s="12" t="s">
        <v>29</v>
      </c>
      <c r="Q14" s="12">
        <v>119.99636669786558</v>
      </c>
      <c r="R14" s="12">
        <v>-0.75</v>
      </c>
      <c r="S14" s="12">
        <v>5.79</v>
      </c>
      <c r="T14" s="12">
        <v>0</v>
      </c>
      <c r="U14" s="12">
        <v>-1.5</v>
      </c>
      <c r="V14" s="12">
        <v>93</v>
      </c>
      <c r="W14" s="12">
        <v>-0.75</v>
      </c>
      <c r="X14" s="12">
        <v>0.9</v>
      </c>
      <c r="Y14" s="15">
        <f t="shared" si="0"/>
        <v>4.9186723000000008</v>
      </c>
    </row>
    <row r="15" spans="1:25" x14ac:dyDescent="0.25">
      <c r="A15" s="12">
        <v>14</v>
      </c>
      <c r="B15" s="12"/>
      <c r="C15" s="12">
        <v>85</v>
      </c>
      <c r="D15" s="12">
        <v>2</v>
      </c>
      <c r="E15" s="12">
        <v>2</v>
      </c>
      <c r="F15" s="12">
        <v>0.1</v>
      </c>
      <c r="G15" s="12">
        <v>26.09</v>
      </c>
      <c r="H15" s="12">
        <v>43.66</v>
      </c>
      <c r="I15" s="12">
        <v>7.73</v>
      </c>
      <c r="J15" s="12">
        <v>46.75</v>
      </c>
      <c r="K15" s="12">
        <v>7.22</v>
      </c>
      <c r="L15" s="12">
        <v>45.2</v>
      </c>
      <c r="M15" s="12">
        <v>7.47</v>
      </c>
      <c r="N15" s="12">
        <v>15.5</v>
      </c>
      <c r="O15" s="12" t="s">
        <v>28</v>
      </c>
      <c r="P15" s="12" t="s">
        <v>29</v>
      </c>
      <c r="Q15" s="12">
        <v>119.99636669786558</v>
      </c>
      <c r="R15" s="12">
        <v>-2.91</v>
      </c>
      <c r="S15" s="12">
        <v>10.97</v>
      </c>
      <c r="T15" s="12">
        <v>-3.5</v>
      </c>
      <c r="U15" s="12">
        <v>-2</v>
      </c>
      <c r="V15" s="12">
        <v>170</v>
      </c>
      <c r="W15" s="12">
        <v>-4.5</v>
      </c>
      <c r="X15" s="12">
        <v>0.5</v>
      </c>
      <c r="Y15" s="15">
        <f t="shared" si="0"/>
        <v>4.3040829999999994</v>
      </c>
    </row>
    <row r="16" spans="1:25" x14ac:dyDescent="0.25">
      <c r="A16" s="12">
        <v>15</v>
      </c>
      <c r="B16" s="12"/>
      <c r="C16" s="12">
        <v>70</v>
      </c>
      <c r="D16" s="12">
        <v>1</v>
      </c>
      <c r="E16" s="12">
        <v>2</v>
      </c>
      <c r="F16" s="12">
        <v>0.2</v>
      </c>
      <c r="G16" s="12">
        <v>25.49</v>
      </c>
      <c r="H16" s="12">
        <v>43.77</v>
      </c>
      <c r="I16" s="12">
        <v>7.71</v>
      </c>
      <c r="J16" s="12">
        <v>44.82</v>
      </c>
      <c r="K16" s="12">
        <v>7.53</v>
      </c>
      <c r="L16" s="12">
        <v>44.3</v>
      </c>
      <c r="M16" s="12">
        <v>7.62</v>
      </c>
      <c r="N16" s="12">
        <v>15</v>
      </c>
      <c r="O16" s="12" t="s">
        <v>28</v>
      </c>
      <c r="P16" s="12" t="s">
        <v>29</v>
      </c>
      <c r="Q16" s="12">
        <v>119.99636669786558</v>
      </c>
      <c r="R16" s="12">
        <v>-0.75</v>
      </c>
      <c r="S16" s="12">
        <v>13.84</v>
      </c>
      <c r="T16" s="12">
        <v>0</v>
      </c>
      <c r="U16" s="12">
        <v>-1.25</v>
      </c>
      <c r="V16" s="12">
        <v>125</v>
      </c>
      <c r="W16" s="12">
        <v>-0.625</v>
      </c>
      <c r="X16" s="12">
        <v>0.66</v>
      </c>
      <c r="Y16" s="15">
        <f t="shared" si="0"/>
        <v>3.9865059999999977</v>
      </c>
    </row>
    <row r="17" spans="1:25" x14ac:dyDescent="0.25">
      <c r="A17" s="12">
        <v>16</v>
      </c>
      <c r="B17" s="12"/>
      <c r="C17" s="12">
        <v>43</v>
      </c>
      <c r="D17" s="12">
        <v>1</v>
      </c>
      <c r="E17" s="12">
        <v>1</v>
      </c>
      <c r="F17" s="12">
        <v>0.12</v>
      </c>
      <c r="G17" s="12">
        <v>28.72</v>
      </c>
      <c r="H17" s="12">
        <v>40.71</v>
      </c>
      <c r="I17" s="12">
        <v>8.2899999999999991</v>
      </c>
      <c r="J17" s="12">
        <v>42.19</v>
      </c>
      <c r="K17" s="12">
        <v>8</v>
      </c>
      <c r="L17" s="12">
        <v>41.45</v>
      </c>
      <c r="M17" s="12">
        <v>8.14</v>
      </c>
      <c r="N17" s="12">
        <v>15.5</v>
      </c>
      <c r="O17" s="12" t="s">
        <v>28</v>
      </c>
      <c r="P17" s="12" t="s">
        <v>29</v>
      </c>
      <c r="Q17" s="12">
        <v>119.99636669786558</v>
      </c>
      <c r="R17" s="12">
        <v>-5</v>
      </c>
      <c r="S17" s="12">
        <v>8.57</v>
      </c>
      <c r="T17" s="12">
        <v>-4.25</v>
      </c>
      <c r="U17" s="12">
        <v>-1</v>
      </c>
      <c r="V17" s="12">
        <v>1</v>
      </c>
      <c r="W17" s="12">
        <v>-4.75</v>
      </c>
      <c r="X17" s="12">
        <v>1</v>
      </c>
      <c r="Y17" s="15">
        <f t="shared" si="0"/>
        <v>4.6547644999999997</v>
      </c>
    </row>
    <row r="18" spans="1:25" x14ac:dyDescent="0.25">
      <c r="A18" s="12">
        <v>17</v>
      </c>
      <c r="B18" s="12"/>
      <c r="C18" s="12">
        <v>66</v>
      </c>
      <c r="D18" s="12">
        <v>1</v>
      </c>
      <c r="E18" s="12">
        <v>2</v>
      </c>
      <c r="F18" s="12">
        <v>0.33</v>
      </c>
      <c r="G18" s="12">
        <v>26.81</v>
      </c>
      <c r="H18" s="12">
        <v>43.83</v>
      </c>
      <c r="I18" s="12">
        <v>7.7</v>
      </c>
      <c r="J18" s="12">
        <v>44.12</v>
      </c>
      <c r="K18" s="12">
        <v>7.65</v>
      </c>
      <c r="L18" s="12">
        <v>43.97</v>
      </c>
      <c r="M18" s="12">
        <v>7.68</v>
      </c>
      <c r="N18" s="12">
        <v>14.5</v>
      </c>
      <c r="O18" s="12" t="s">
        <v>28</v>
      </c>
      <c r="P18" s="12" t="s">
        <v>29</v>
      </c>
      <c r="Q18" s="12">
        <v>119.99636669786558</v>
      </c>
      <c r="R18" s="12">
        <v>-2.76</v>
      </c>
      <c r="S18" s="12">
        <v>10.32</v>
      </c>
      <c r="T18" s="12">
        <v>-3</v>
      </c>
      <c r="U18" s="12">
        <v>0</v>
      </c>
      <c r="V18" s="12">
        <v>0</v>
      </c>
      <c r="W18" s="12">
        <v>-3</v>
      </c>
      <c r="X18" s="12">
        <v>0.8</v>
      </c>
      <c r="Y18" s="15">
        <f t="shared" si="0"/>
        <v>4.372563099999998</v>
      </c>
    </row>
    <row r="19" spans="1:25" x14ac:dyDescent="0.25">
      <c r="A19" s="12">
        <v>18</v>
      </c>
      <c r="B19" s="12"/>
      <c r="C19" s="12">
        <v>77</v>
      </c>
      <c r="D19" s="12">
        <v>2</v>
      </c>
      <c r="E19" s="12">
        <v>2</v>
      </c>
      <c r="F19" s="12">
        <v>0.1</v>
      </c>
      <c r="G19" s="12">
        <v>27.07</v>
      </c>
      <c r="H19" s="12">
        <v>42.13</v>
      </c>
      <c r="I19" s="12">
        <v>8.01</v>
      </c>
      <c r="J19" s="12">
        <v>44</v>
      </c>
      <c r="K19" s="12">
        <v>7.67</v>
      </c>
      <c r="L19" s="12">
        <v>43.06</v>
      </c>
      <c r="M19" s="12">
        <v>7.84</v>
      </c>
      <c r="N19" s="12">
        <v>12.5</v>
      </c>
      <c r="O19" s="12" t="s">
        <v>28</v>
      </c>
      <c r="P19" s="12" t="s">
        <v>29</v>
      </c>
      <c r="Q19" s="12">
        <v>119.99636669786558</v>
      </c>
      <c r="R19" s="12">
        <v>-1.1499999999999999</v>
      </c>
      <c r="S19" s="12">
        <v>10.76</v>
      </c>
      <c r="T19" s="12">
        <v>-0.25</v>
      </c>
      <c r="U19" s="12">
        <v>-0.5</v>
      </c>
      <c r="V19" s="12">
        <v>13</v>
      </c>
      <c r="W19" s="12">
        <v>-0.5</v>
      </c>
      <c r="X19" s="12">
        <v>0.7</v>
      </c>
      <c r="Y19" s="15">
        <f t="shared" si="0"/>
        <v>4.3342508000000004</v>
      </c>
    </row>
    <row r="20" spans="1:25" x14ac:dyDescent="0.25">
      <c r="A20" s="12">
        <v>19</v>
      </c>
      <c r="B20" s="12"/>
      <c r="C20" s="12">
        <v>62</v>
      </c>
      <c r="D20" s="12">
        <v>1</v>
      </c>
      <c r="E20" s="12">
        <v>1</v>
      </c>
      <c r="F20" s="12">
        <v>0.9</v>
      </c>
      <c r="G20" s="12">
        <v>25.83</v>
      </c>
      <c r="H20" s="12">
        <v>45.24</v>
      </c>
      <c r="I20" s="12">
        <v>7.46</v>
      </c>
      <c r="J20" s="12">
        <v>46.11</v>
      </c>
      <c r="K20" s="12">
        <v>7.32</v>
      </c>
      <c r="L20" s="12">
        <v>45.67</v>
      </c>
      <c r="M20" s="12">
        <v>7.39</v>
      </c>
      <c r="N20" s="12">
        <v>14.5</v>
      </c>
      <c r="O20" s="12" t="s">
        <v>28</v>
      </c>
      <c r="P20" s="12" t="s">
        <v>29</v>
      </c>
      <c r="Q20" s="12">
        <v>119.99636669786558</v>
      </c>
      <c r="R20" s="12">
        <v>-2.1</v>
      </c>
      <c r="S20" s="12">
        <v>11.13</v>
      </c>
      <c r="T20" s="12">
        <v>-1.5</v>
      </c>
      <c r="U20" s="12">
        <v>-1</v>
      </c>
      <c r="V20" s="12">
        <v>170</v>
      </c>
      <c r="W20" s="12">
        <v>-2</v>
      </c>
      <c r="X20" s="12">
        <v>1</v>
      </c>
      <c r="Y20" s="15">
        <f t="shared" si="0"/>
        <v>4.2828501000000001</v>
      </c>
    </row>
    <row r="21" spans="1:25" x14ac:dyDescent="0.25">
      <c r="A21" s="12">
        <v>20</v>
      </c>
      <c r="B21" s="12"/>
      <c r="C21" s="12">
        <v>84</v>
      </c>
      <c r="D21" s="12">
        <v>1</v>
      </c>
      <c r="E21" s="12">
        <v>2</v>
      </c>
      <c r="F21" s="12">
        <v>0.4</v>
      </c>
      <c r="G21" s="12">
        <v>26.84</v>
      </c>
      <c r="H21" s="12">
        <v>43.32</v>
      </c>
      <c r="I21" s="12">
        <v>7.79</v>
      </c>
      <c r="J21" s="12">
        <v>44.12</v>
      </c>
      <c r="K21" s="12">
        <v>7.65</v>
      </c>
      <c r="L21" s="12">
        <v>43.72</v>
      </c>
      <c r="M21" s="12">
        <v>7.72</v>
      </c>
      <c r="N21" s="12">
        <v>14.5</v>
      </c>
      <c r="O21" s="12" t="s">
        <v>28</v>
      </c>
      <c r="P21" s="12" t="s">
        <v>29</v>
      </c>
      <c r="Q21" s="12">
        <v>119.99636669786558</v>
      </c>
      <c r="R21" s="12">
        <v>-2.62</v>
      </c>
      <c r="S21" s="12">
        <v>10.55</v>
      </c>
      <c r="T21" s="12">
        <v>-3</v>
      </c>
      <c r="U21" s="12">
        <v>-0.5</v>
      </c>
      <c r="V21" s="12">
        <v>88</v>
      </c>
      <c r="W21" s="12">
        <v>-3.25</v>
      </c>
      <c r="X21" s="12">
        <v>0.9</v>
      </c>
      <c r="Y21" s="15">
        <f t="shared" si="0"/>
        <v>4.3485195999999995</v>
      </c>
    </row>
    <row r="22" spans="1:25" x14ac:dyDescent="0.25">
      <c r="A22" s="12">
        <v>21</v>
      </c>
      <c r="B22" s="12"/>
      <c r="C22" s="12">
        <v>58</v>
      </c>
      <c r="D22" s="12">
        <v>1</v>
      </c>
      <c r="E22" s="12">
        <v>1</v>
      </c>
      <c r="F22" s="12">
        <v>0.4</v>
      </c>
      <c r="G22" s="12">
        <v>26.2</v>
      </c>
      <c r="H22" s="12">
        <v>43.16</v>
      </c>
      <c r="I22" s="12">
        <v>7.82</v>
      </c>
      <c r="J22" s="12">
        <v>43.38</v>
      </c>
      <c r="K22" s="12">
        <v>7.78</v>
      </c>
      <c r="L22" s="12">
        <v>43.27</v>
      </c>
      <c r="M22" s="12">
        <v>7.8</v>
      </c>
      <c r="N22" s="12">
        <v>16.5</v>
      </c>
      <c r="O22" s="12" t="s">
        <v>28</v>
      </c>
      <c r="P22" s="12" t="s">
        <v>29</v>
      </c>
      <c r="Q22" s="12">
        <v>119.99636669786558</v>
      </c>
      <c r="R22" s="12">
        <v>-2.4</v>
      </c>
      <c r="S22" s="12">
        <v>12.937505527984845</v>
      </c>
      <c r="T22" s="12">
        <v>-2.25</v>
      </c>
      <c r="U22" s="12">
        <v>-0.5</v>
      </c>
      <c r="V22" s="12">
        <v>80</v>
      </c>
      <c r="W22" s="12">
        <v>-2.5</v>
      </c>
      <c r="X22" s="12">
        <v>1</v>
      </c>
      <c r="Y22" s="15">
        <f t="shared" si="0"/>
        <v>4.0787890999999989</v>
      </c>
    </row>
    <row r="23" spans="1:25" x14ac:dyDescent="0.25">
      <c r="A23" s="12">
        <v>22</v>
      </c>
      <c r="B23" s="12"/>
      <c r="C23" s="12">
        <v>75</v>
      </c>
      <c r="D23" s="12">
        <v>1</v>
      </c>
      <c r="E23" s="12">
        <v>1</v>
      </c>
      <c r="F23" s="12">
        <v>0.2</v>
      </c>
      <c r="G23" s="12">
        <v>27.72</v>
      </c>
      <c r="H23" s="12">
        <v>45.18</v>
      </c>
      <c r="I23" s="12">
        <v>7.47</v>
      </c>
      <c r="J23" s="12">
        <v>45.49</v>
      </c>
      <c r="K23" s="12">
        <v>7.42</v>
      </c>
      <c r="L23" s="12">
        <v>45.34</v>
      </c>
      <c r="M23" s="12">
        <v>7.45</v>
      </c>
      <c r="N23" s="12">
        <v>10.5</v>
      </c>
      <c r="O23" s="12" t="s">
        <v>28</v>
      </c>
      <c r="P23" s="12" t="s">
        <v>29</v>
      </c>
      <c r="Q23" s="12">
        <v>119.99636669786558</v>
      </c>
      <c r="R23" s="12">
        <v>-2.8</v>
      </c>
      <c r="S23" s="12">
        <v>5.89</v>
      </c>
      <c r="T23" s="12">
        <v>-3</v>
      </c>
      <c r="U23" s="12">
        <v>-0.5</v>
      </c>
      <c r="V23" s="12">
        <v>90</v>
      </c>
      <c r="W23" s="12">
        <v>-3.25</v>
      </c>
      <c r="X23" s="12">
        <v>0.66</v>
      </c>
      <c r="Y23" s="15">
        <f t="shared" si="0"/>
        <v>4.8548982000000001</v>
      </c>
    </row>
    <row r="24" spans="1:25" x14ac:dyDescent="0.25">
      <c r="A24" s="12">
        <v>23</v>
      </c>
      <c r="B24" s="12"/>
      <c r="C24" s="12">
        <v>84</v>
      </c>
      <c r="D24" s="12">
        <v>1</v>
      </c>
      <c r="E24" s="12">
        <v>1</v>
      </c>
      <c r="F24" s="12">
        <v>0.5</v>
      </c>
      <c r="G24" s="12">
        <v>25.54</v>
      </c>
      <c r="H24" s="12">
        <v>43.05</v>
      </c>
      <c r="I24" s="12">
        <v>7.84</v>
      </c>
      <c r="J24" s="12">
        <v>44.23</v>
      </c>
      <c r="K24" s="12">
        <v>7.63</v>
      </c>
      <c r="L24" s="12">
        <v>43.64</v>
      </c>
      <c r="M24" s="12">
        <v>7.73</v>
      </c>
      <c r="N24" s="12">
        <v>18</v>
      </c>
      <c r="O24" s="12" t="s">
        <v>28</v>
      </c>
      <c r="P24" s="12" t="s">
        <v>29</v>
      </c>
      <c r="Q24" s="12">
        <v>119.99636669786558</v>
      </c>
      <c r="R24" s="12">
        <v>-2.2999999999999998</v>
      </c>
      <c r="S24" s="12">
        <v>14.46</v>
      </c>
      <c r="T24" s="12">
        <v>-1.5</v>
      </c>
      <c r="U24" s="12">
        <v>-1.5</v>
      </c>
      <c r="V24" s="12">
        <v>111</v>
      </c>
      <c r="W24" s="12">
        <v>-2.25</v>
      </c>
      <c r="X24" s="12">
        <v>0.7</v>
      </c>
      <c r="Y24" s="15">
        <f t="shared" si="0"/>
        <v>3.9135031999999983</v>
      </c>
    </row>
    <row r="25" spans="1:25" x14ac:dyDescent="0.25">
      <c r="A25" s="12">
        <v>24</v>
      </c>
      <c r="B25" s="12"/>
      <c r="C25" s="12">
        <v>75</v>
      </c>
      <c r="D25" s="12">
        <v>1</v>
      </c>
      <c r="E25" s="12">
        <v>2</v>
      </c>
      <c r="F25" s="12">
        <v>0.33</v>
      </c>
      <c r="G25" s="12">
        <v>26.83</v>
      </c>
      <c r="H25" s="12">
        <v>45.36</v>
      </c>
      <c r="I25" s="12">
        <v>7.44</v>
      </c>
      <c r="J25" s="12">
        <v>46.04</v>
      </c>
      <c r="K25" s="12">
        <v>7.33</v>
      </c>
      <c r="L25" s="12">
        <v>45.7</v>
      </c>
      <c r="M25" s="12">
        <v>7.38</v>
      </c>
      <c r="N25" s="12">
        <v>12</v>
      </c>
      <c r="O25" s="12" t="s">
        <v>28</v>
      </c>
      <c r="P25" s="12" t="s">
        <v>29</v>
      </c>
      <c r="Q25" s="12">
        <v>119.99636669786558</v>
      </c>
      <c r="R25" s="12">
        <v>-2.42</v>
      </c>
      <c r="S25" s="12">
        <v>8.01</v>
      </c>
      <c r="T25" s="12">
        <v>-1.5</v>
      </c>
      <c r="U25" s="12">
        <v>-1</v>
      </c>
      <c r="V25" s="12">
        <v>125</v>
      </c>
      <c r="W25" s="12">
        <v>-2</v>
      </c>
      <c r="X25" s="12">
        <v>0.66</v>
      </c>
      <c r="Y25" s="15">
        <f t="shared" si="0"/>
        <v>4.6132099999999996</v>
      </c>
    </row>
    <row r="26" spans="1:25" x14ac:dyDescent="0.25">
      <c r="A26" s="12">
        <v>25</v>
      </c>
      <c r="B26" s="12"/>
      <c r="C26" s="12">
        <v>66</v>
      </c>
      <c r="D26" s="12">
        <v>1</v>
      </c>
      <c r="E26" s="12">
        <v>2</v>
      </c>
      <c r="F26" s="12">
        <v>0.5</v>
      </c>
      <c r="G26" s="12">
        <v>25.8</v>
      </c>
      <c r="H26" s="12">
        <v>44.23</v>
      </c>
      <c r="I26" s="12">
        <v>7.63</v>
      </c>
      <c r="J26" s="12">
        <v>45.06</v>
      </c>
      <c r="K26" s="12">
        <v>7.49</v>
      </c>
      <c r="L26" s="12">
        <v>44.64</v>
      </c>
      <c r="M26" s="12">
        <v>7.56</v>
      </c>
      <c r="N26" s="12">
        <v>13.5</v>
      </c>
      <c r="O26" s="12" t="s">
        <v>28</v>
      </c>
      <c r="P26" s="12" t="s">
        <v>29</v>
      </c>
      <c r="Q26" s="12">
        <v>119.99636669786558</v>
      </c>
      <c r="R26" s="12">
        <v>0.65</v>
      </c>
      <c r="S26" s="12">
        <v>12.47</v>
      </c>
      <c r="T26" s="12">
        <v>0</v>
      </c>
      <c r="U26" s="12">
        <v>-1.25</v>
      </c>
      <c r="V26" s="12">
        <v>105</v>
      </c>
      <c r="W26" s="12">
        <v>-0.625</v>
      </c>
      <c r="X26" s="12">
        <v>1</v>
      </c>
      <c r="Y26" s="15">
        <f t="shared" si="0"/>
        <v>4.1336712000000002</v>
      </c>
    </row>
    <row r="27" spans="1:25" x14ac:dyDescent="0.25">
      <c r="A27" s="12">
        <v>26</v>
      </c>
      <c r="B27" s="12"/>
      <c r="C27" s="12">
        <v>82</v>
      </c>
      <c r="D27" s="12">
        <v>1</v>
      </c>
      <c r="E27" s="12">
        <v>2</v>
      </c>
      <c r="F27" s="12">
        <v>0.5</v>
      </c>
      <c r="G27" s="12">
        <v>25.45</v>
      </c>
      <c r="H27" s="12">
        <v>45.98</v>
      </c>
      <c r="I27" s="12">
        <v>7.34</v>
      </c>
      <c r="J27" s="12">
        <v>46.49</v>
      </c>
      <c r="K27" s="12">
        <v>7.26</v>
      </c>
      <c r="L27" s="12">
        <v>46.23</v>
      </c>
      <c r="M27" s="12">
        <v>7.3</v>
      </c>
      <c r="N27" s="12">
        <v>16</v>
      </c>
      <c r="O27" s="12" t="s">
        <v>28</v>
      </c>
      <c r="P27" s="12" t="s">
        <v>29</v>
      </c>
      <c r="Q27" s="12">
        <v>119.99636669786558</v>
      </c>
      <c r="R27" s="12">
        <v>-2.6</v>
      </c>
      <c r="S27" s="12">
        <v>11.66</v>
      </c>
      <c r="T27" s="12">
        <v>-1.75</v>
      </c>
      <c r="U27" s="12">
        <v>-1.25</v>
      </c>
      <c r="V27" s="12">
        <v>10</v>
      </c>
      <c r="W27" s="12">
        <v>-2.375</v>
      </c>
      <c r="X27" s="12">
        <v>0.7</v>
      </c>
      <c r="Y27" s="15">
        <f t="shared" si="0"/>
        <v>4.2346408999999996</v>
      </c>
    </row>
    <row r="28" spans="1:25" x14ac:dyDescent="0.25">
      <c r="A28" s="12">
        <v>27</v>
      </c>
      <c r="B28" s="12"/>
      <c r="C28" s="12">
        <v>59</v>
      </c>
      <c r="D28" s="12">
        <v>1</v>
      </c>
      <c r="E28" s="12">
        <v>1</v>
      </c>
      <c r="F28" s="12">
        <v>0.2</v>
      </c>
      <c r="G28" s="12">
        <v>26</v>
      </c>
      <c r="H28" s="12">
        <v>43.21</v>
      </c>
      <c r="I28" s="12">
        <v>7.81</v>
      </c>
      <c r="J28" s="12">
        <v>43.66</v>
      </c>
      <c r="K28" s="12">
        <v>7.73</v>
      </c>
      <c r="L28" s="12">
        <v>43.44</v>
      </c>
      <c r="M28" s="12">
        <v>7.77</v>
      </c>
      <c r="N28" s="12">
        <v>16.5</v>
      </c>
      <c r="O28" s="12" t="s">
        <v>28</v>
      </c>
      <c r="P28" s="12" t="s">
        <v>29</v>
      </c>
      <c r="Q28" s="12">
        <v>119.99636669786558</v>
      </c>
      <c r="R28" s="12">
        <v>-2.15</v>
      </c>
      <c r="S28" s="12">
        <v>16.5</v>
      </c>
      <c r="T28" s="12">
        <v>-2.5</v>
      </c>
      <c r="U28" s="12">
        <v>-0.25</v>
      </c>
      <c r="V28" s="12">
        <v>140</v>
      </c>
      <c r="W28" s="12">
        <v>-2.625</v>
      </c>
      <c r="X28" s="12">
        <v>1</v>
      </c>
      <c r="Y28" s="15">
        <f t="shared" si="0"/>
        <v>4.0365351999999985</v>
      </c>
    </row>
    <row r="29" spans="1:25" x14ac:dyDescent="0.25">
      <c r="A29" s="12">
        <v>28</v>
      </c>
      <c r="B29" s="12"/>
      <c r="C29" s="12">
        <v>51</v>
      </c>
      <c r="D29" s="12">
        <v>2</v>
      </c>
      <c r="E29" s="12">
        <v>1</v>
      </c>
      <c r="F29" s="12">
        <v>0.4</v>
      </c>
      <c r="G29" s="12">
        <v>28.93</v>
      </c>
      <c r="H29" s="12">
        <v>45.73</v>
      </c>
      <c r="I29" s="12">
        <v>7.38</v>
      </c>
      <c r="J29" s="12">
        <v>46.81</v>
      </c>
      <c r="K29" s="12">
        <v>7.21</v>
      </c>
      <c r="L29" s="12">
        <v>46.27</v>
      </c>
      <c r="M29" s="12">
        <v>7.29</v>
      </c>
      <c r="N29" s="12">
        <v>6</v>
      </c>
      <c r="O29" s="12" t="s">
        <v>28</v>
      </c>
      <c r="P29" s="12" t="s">
        <v>29</v>
      </c>
      <c r="Q29" s="12">
        <v>119.99636669786558</v>
      </c>
      <c r="R29" s="12">
        <v>-2.7</v>
      </c>
      <c r="S29" s="12">
        <v>0.85</v>
      </c>
      <c r="T29" s="12">
        <v>-2.5</v>
      </c>
      <c r="U29" s="12">
        <v>-1</v>
      </c>
      <c r="V29" s="12">
        <v>158</v>
      </c>
      <c r="W29" s="12">
        <v>-3</v>
      </c>
      <c r="X29" s="12">
        <v>0.8</v>
      </c>
      <c r="Y29" s="15">
        <f t="shared" si="0"/>
        <v>5.3755780999999985</v>
      </c>
    </row>
    <row r="30" spans="1:25" x14ac:dyDescent="0.25">
      <c r="A30" s="12">
        <v>29</v>
      </c>
      <c r="B30" s="12"/>
      <c r="C30" s="12">
        <v>68</v>
      </c>
      <c r="D30" s="12">
        <v>2</v>
      </c>
      <c r="E30" s="12">
        <v>1</v>
      </c>
      <c r="F30" s="12">
        <v>0.1</v>
      </c>
      <c r="G30" s="12">
        <v>26.85</v>
      </c>
      <c r="H30" s="12">
        <v>42.4</v>
      </c>
      <c r="I30" s="12">
        <v>7.96</v>
      </c>
      <c r="J30" s="12">
        <v>43.66</v>
      </c>
      <c r="K30" s="12">
        <v>7.73</v>
      </c>
      <c r="L30" s="12">
        <v>43.03</v>
      </c>
      <c r="M30" s="12">
        <v>7.85</v>
      </c>
      <c r="N30" s="12">
        <v>15</v>
      </c>
      <c r="O30" s="12" t="s">
        <v>28</v>
      </c>
      <c r="P30" s="12" t="s">
        <v>29</v>
      </c>
      <c r="Q30" s="12">
        <v>119.99636669786558</v>
      </c>
      <c r="R30" s="12">
        <v>-2.44</v>
      </c>
      <c r="S30" s="12">
        <v>11.4</v>
      </c>
      <c r="T30" s="12">
        <v>-1.75</v>
      </c>
      <c r="U30" s="12">
        <v>-0.75</v>
      </c>
      <c r="V30" s="12">
        <v>110</v>
      </c>
      <c r="W30" s="12">
        <v>-2.125</v>
      </c>
      <c r="X30" s="12">
        <v>0.7</v>
      </c>
      <c r="Y30" s="15">
        <f t="shared" si="0"/>
        <v>4.2584049000000004</v>
      </c>
    </row>
    <row r="31" spans="1:25" x14ac:dyDescent="0.25">
      <c r="A31" s="12">
        <v>30</v>
      </c>
      <c r="B31" s="12"/>
      <c r="C31" s="12">
        <v>82</v>
      </c>
      <c r="D31" s="12">
        <v>2</v>
      </c>
      <c r="E31" s="12">
        <v>2</v>
      </c>
      <c r="F31" s="12">
        <v>0.15</v>
      </c>
      <c r="G31" s="12">
        <v>27.76</v>
      </c>
      <c r="H31" s="12">
        <v>42.99</v>
      </c>
      <c r="I31" s="12">
        <v>7.85</v>
      </c>
      <c r="J31" s="12">
        <v>44.64</v>
      </c>
      <c r="K31" s="12">
        <v>7.56</v>
      </c>
      <c r="L31" s="12">
        <v>43.81</v>
      </c>
      <c r="M31" s="12">
        <v>7.71</v>
      </c>
      <c r="N31" s="12">
        <v>12.5</v>
      </c>
      <c r="O31" s="12" t="s">
        <v>28</v>
      </c>
      <c r="P31" s="12" t="s">
        <v>29</v>
      </c>
      <c r="Q31" s="12">
        <v>119.99636669786558</v>
      </c>
      <c r="R31" s="12">
        <v>-3.01</v>
      </c>
      <c r="S31" s="12">
        <v>7.89</v>
      </c>
      <c r="T31" s="12">
        <v>-1.75</v>
      </c>
      <c r="U31" s="12">
        <v>-1.25</v>
      </c>
      <c r="V31" s="12">
        <v>110</v>
      </c>
      <c r="W31" s="12">
        <v>-2.375</v>
      </c>
      <c r="X31" s="12">
        <v>0.5</v>
      </c>
      <c r="Y31" s="15">
        <f t="shared" si="0"/>
        <v>4.6608953</v>
      </c>
    </row>
    <row r="32" spans="1:25" x14ac:dyDescent="0.25">
      <c r="A32" s="12">
        <v>31</v>
      </c>
      <c r="B32" s="12"/>
      <c r="C32" s="12">
        <v>77</v>
      </c>
      <c r="D32" s="12">
        <v>2</v>
      </c>
      <c r="E32" s="12">
        <v>2</v>
      </c>
      <c r="F32" s="12">
        <v>0.2</v>
      </c>
      <c r="G32" s="12">
        <v>27.68</v>
      </c>
      <c r="H32" s="12">
        <v>42.99</v>
      </c>
      <c r="I32" s="12">
        <v>7.85</v>
      </c>
      <c r="J32" s="12">
        <v>44.58</v>
      </c>
      <c r="K32" s="12">
        <v>7.57</v>
      </c>
      <c r="L32" s="12">
        <v>43.78</v>
      </c>
      <c r="M32" s="12">
        <v>7.71</v>
      </c>
      <c r="N32" s="12">
        <v>10</v>
      </c>
      <c r="O32" s="12" t="s">
        <v>28</v>
      </c>
      <c r="P32" s="12" t="s">
        <v>29</v>
      </c>
      <c r="Q32" s="12">
        <v>119.99636669786558</v>
      </c>
      <c r="R32" s="12">
        <v>-1.17</v>
      </c>
      <c r="S32" s="12">
        <v>8.15</v>
      </c>
      <c r="T32" s="12">
        <v>0</v>
      </c>
      <c r="U32" s="12">
        <v>-1</v>
      </c>
      <c r="V32" s="12">
        <v>110</v>
      </c>
      <c r="W32" s="12">
        <v>-0.5</v>
      </c>
      <c r="X32" s="12">
        <v>0.6</v>
      </c>
      <c r="Y32" s="15">
        <f t="shared" si="0"/>
        <v>4.6307313999999993</v>
      </c>
    </row>
    <row r="33" spans="1:25" x14ac:dyDescent="0.25">
      <c r="A33" s="12">
        <v>32</v>
      </c>
      <c r="B33" s="12"/>
      <c r="C33" s="12">
        <v>68</v>
      </c>
      <c r="D33" s="12">
        <v>2</v>
      </c>
      <c r="E33" s="12">
        <v>2</v>
      </c>
      <c r="F33" s="12">
        <v>0.1</v>
      </c>
      <c r="G33" s="12">
        <v>28.62</v>
      </c>
      <c r="H33" s="12">
        <v>42.56</v>
      </c>
      <c r="I33" s="12">
        <v>7.93</v>
      </c>
      <c r="J33" s="12">
        <v>43.1</v>
      </c>
      <c r="K33" s="12">
        <v>7.83</v>
      </c>
      <c r="L33" s="12">
        <v>42.83</v>
      </c>
      <c r="M33" s="12">
        <v>7.88</v>
      </c>
      <c r="N33" s="12">
        <v>8</v>
      </c>
      <c r="O33" s="12" t="s">
        <v>28</v>
      </c>
      <c r="P33" s="12" t="s">
        <v>29</v>
      </c>
      <c r="Q33" s="12">
        <v>119.99636669786558</v>
      </c>
      <c r="R33" s="12">
        <v>-0.66</v>
      </c>
      <c r="S33" s="12">
        <v>6.96</v>
      </c>
      <c r="T33" s="12">
        <v>-0.75</v>
      </c>
      <c r="U33" s="12">
        <v>-1</v>
      </c>
      <c r="V33" s="12">
        <v>96</v>
      </c>
      <c r="W33" s="12">
        <v>-1.25</v>
      </c>
      <c r="X33" s="12">
        <v>0.5</v>
      </c>
      <c r="Y33" s="15">
        <f t="shared" si="0"/>
        <v>4.8088898999999996</v>
      </c>
    </row>
    <row r="34" spans="1:25" x14ac:dyDescent="0.25">
      <c r="A34" s="12">
        <v>33</v>
      </c>
      <c r="B34" s="12"/>
      <c r="C34" s="12">
        <v>75</v>
      </c>
      <c r="D34" s="12">
        <v>1</v>
      </c>
      <c r="E34" s="12">
        <v>2</v>
      </c>
      <c r="F34" s="12">
        <v>0.1</v>
      </c>
      <c r="G34" s="12">
        <v>27.63</v>
      </c>
      <c r="H34" s="12">
        <v>42.45</v>
      </c>
      <c r="I34" s="12">
        <v>7.95</v>
      </c>
      <c r="J34" s="12">
        <v>42.94</v>
      </c>
      <c r="K34" s="12">
        <v>7.86</v>
      </c>
      <c r="L34" s="12">
        <v>42.7</v>
      </c>
      <c r="M34" s="12">
        <v>7.91</v>
      </c>
      <c r="N34" s="12">
        <v>13.5</v>
      </c>
      <c r="O34" s="12" t="s">
        <v>28</v>
      </c>
      <c r="P34" s="12" t="s">
        <v>29</v>
      </c>
      <c r="Q34" s="12">
        <v>119.99636669786558</v>
      </c>
      <c r="R34" s="12">
        <v>-2.58</v>
      </c>
      <c r="S34" s="12">
        <v>9.6999999999999993</v>
      </c>
      <c r="T34" s="12">
        <v>-2.25</v>
      </c>
      <c r="U34" s="12">
        <v>-0.75</v>
      </c>
      <c r="V34" s="12">
        <v>130</v>
      </c>
      <c r="W34" s="12">
        <v>-2.625</v>
      </c>
      <c r="X34" s="12">
        <v>0.67</v>
      </c>
      <c r="Y34" s="15">
        <f t="shared" si="0"/>
        <v>4.468259999999999</v>
      </c>
    </row>
    <row r="35" spans="1:25" x14ac:dyDescent="0.25">
      <c r="A35" s="12">
        <v>34</v>
      </c>
      <c r="B35" s="12"/>
      <c r="C35" s="12">
        <v>65</v>
      </c>
      <c r="D35" s="12">
        <v>2</v>
      </c>
      <c r="E35" s="12">
        <v>2</v>
      </c>
      <c r="F35" s="12">
        <v>0.5</v>
      </c>
      <c r="G35" s="12">
        <v>26.35</v>
      </c>
      <c r="H35" s="12">
        <v>44.64</v>
      </c>
      <c r="I35" s="12">
        <v>7.56</v>
      </c>
      <c r="J35" s="12">
        <v>45.49</v>
      </c>
      <c r="K35" s="12">
        <v>7.42</v>
      </c>
      <c r="L35" s="12">
        <v>45.06</v>
      </c>
      <c r="M35" s="12">
        <v>7.49</v>
      </c>
      <c r="N35" s="12">
        <v>14</v>
      </c>
      <c r="O35" s="12" t="s">
        <v>28</v>
      </c>
      <c r="P35" s="12" t="s">
        <v>29</v>
      </c>
      <c r="Q35" s="12">
        <v>119.99636669786558</v>
      </c>
      <c r="R35" s="12">
        <v>-2.2999999999999998</v>
      </c>
      <c r="S35" s="12">
        <v>10.289309915710968</v>
      </c>
      <c r="T35" s="12">
        <v>-2.5</v>
      </c>
      <c r="U35" s="12">
        <v>-2</v>
      </c>
      <c r="V35" s="12">
        <v>158</v>
      </c>
      <c r="W35" s="12">
        <v>-3.5</v>
      </c>
      <c r="X35" s="12">
        <v>1</v>
      </c>
      <c r="Y35" s="15">
        <f t="shared" si="0"/>
        <v>4.3699748000000005</v>
      </c>
    </row>
    <row r="36" spans="1:25" x14ac:dyDescent="0.25">
      <c r="A36" s="12">
        <v>35</v>
      </c>
      <c r="B36" s="12"/>
      <c r="C36" s="12">
        <v>65</v>
      </c>
      <c r="D36" s="12">
        <v>2</v>
      </c>
      <c r="E36" s="12">
        <v>1</v>
      </c>
      <c r="F36" s="12">
        <v>0.5</v>
      </c>
      <c r="G36" s="12">
        <v>26.89</v>
      </c>
      <c r="H36" s="12">
        <v>44.29</v>
      </c>
      <c r="I36" s="12">
        <v>7.62</v>
      </c>
      <c r="J36" s="12">
        <v>44.53</v>
      </c>
      <c r="K36" s="12">
        <v>7.58</v>
      </c>
      <c r="L36" s="12">
        <v>44.41</v>
      </c>
      <c r="M36" s="12">
        <v>7.6</v>
      </c>
      <c r="N36" s="12">
        <v>10</v>
      </c>
      <c r="O36" s="12" t="s">
        <v>28</v>
      </c>
      <c r="P36" s="12" t="s">
        <v>29</v>
      </c>
      <c r="Q36" s="12">
        <v>119.99636669786558</v>
      </c>
      <c r="R36" s="12">
        <v>-0.3</v>
      </c>
      <c r="S36" s="12">
        <v>9.5299999999999994</v>
      </c>
      <c r="T36" s="12">
        <v>0</v>
      </c>
      <c r="U36" s="12">
        <v>0</v>
      </c>
      <c r="V36" s="12">
        <v>0</v>
      </c>
      <c r="W36" s="12">
        <v>0</v>
      </c>
      <c r="X36" s="12">
        <v>1</v>
      </c>
      <c r="Y36" s="15">
        <f t="shared" si="0"/>
        <v>4.4582122999999978</v>
      </c>
    </row>
    <row r="37" spans="1:25" x14ac:dyDescent="0.25">
      <c r="A37" s="12">
        <v>36</v>
      </c>
      <c r="B37" s="12"/>
      <c r="C37" s="12">
        <v>49</v>
      </c>
      <c r="D37" s="12">
        <v>1</v>
      </c>
      <c r="E37" s="12">
        <v>1</v>
      </c>
      <c r="F37" s="12">
        <v>0.2</v>
      </c>
      <c r="G37" s="12">
        <v>27.84</v>
      </c>
      <c r="H37" s="12">
        <v>39.94</v>
      </c>
      <c r="I37" s="12">
        <v>8.4499999999999993</v>
      </c>
      <c r="J37" s="12">
        <v>40.229999999999997</v>
      </c>
      <c r="K37" s="12">
        <v>8.39</v>
      </c>
      <c r="L37" s="12">
        <v>40.08</v>
      </c>
      <c r="M37" s="12">
        <v>8.42</v>
      </c>
      <c r="N37" s="12">
        <v>13</v>
      </c>
      <c r="O37" s="12" t="s">
        <v>28</v>
      </c>
      <c r="P37" s="12" t="s">
        <v>29</v>
      </c>
      <c r="Q37" s="12">
        <v>119.99636669786558</v>
      </c>
      <c r="R37" s="12">
        <v>-0.43</v>
      </c>
      <c r="S37" s="12">
        <v>12.39</v>
      </c>
      <c r="T37" s="12">
        <v>0.25</v>
      </c>
      <c r="U37" s="12">
        <v>-0.5</v>
      </c>
      <c r="V37" s="12">
        <v>139</v>
      </c>
      <c r="W37" s="12">
        <v>0</v>
      </c>
      <c r="X37" s="12">
        <v>1</v>
      </c>
      <c r="Y37" s="15">
        <f t="shared" si="0"/>
        <v>4.1822183999999991</v>
      </c>
    </row>
    <row r="38" spans="1:25" x14ac:dyDescent="0.25">
      <c r="A38" s="12">
        <v>37</v>
      </c>
      <c r="B38" s="12"/>
      <c r="C38" s="12">
        <v>79</v>
      </c>
      <c r="D38" s="12">
        <v>1</v>
      </c>
      <c r="E38" s="12">
        <v>1</v>
      </c>
      <c r="F38" s="12">
        <v>0.6</v>
      </c>
      <c r="G38" s="12">
        <v>25.84</v>
      </c>
      <c r="H38" s="12">
        <v>42.24</v>
      </c>
      <c r="I38" s="12">
        <v>7.99</v>
      </c>
      <c r="J38" s="12">
        <v>42.83</v>
      </c>
      <c r="K38" s="12">
        <v>7.88</v>
      </c>
      <c r="L38" s="12">
        <v>42.53</v>
      </c>
      <c r="M38" s="12">
        <v>7.94</v>
      </c>
      <c r="N38" s="12">
        <v>15.5</v>
      </c>
      <c r="O38" s="12" t="s">
        <v>28</v>
      </c>
      <c r="P38" s="12" t="s">
        <v>29</v>
      </c>
      <c r="Q38" s="12">
        <v>119.99636669786558</v>
      </c>
      <c r="R38" s="12">
        <v>-0.5</v>
      </c>
      <c r="S38" s="12">
        <v>14.853340544698328</v>
      </c>
      <c r="T38" s="12">
        <v>0</v>
      </c>
      <c r="U38" s="12">
        <v>-0.25</v>
      </c>
      <c r="V38" s="12">
        <v>75</v>
      </c>
      <c r="W38" s="12">
        <v>-0.125</v>
      </c>
      <c r="X38" s="12">
        <v>1</v>
      </c>
      <c r="Y38" s="15">
        <f t="shared" si="0"/>
        <v>3.8611769000000002</v>
      </c>
    </row>
    <row r="39" spans="1:25" x14ac:dyDescent="0.25">
      <c r="A39" s="12">
        <v>38</v>
      </c>
      <c r="B39" s="12"/>
      <c r="C39" s="12">
        <v>67</v>
      </c>
      <c r="D39" s="12">
        <v>1</v>
      </c>
      <c r="E39" s="12">
        <v>1</v>
      </c>
      <c r="F39" s="12">
        <v>0.6</v>
      </c>
      <c r="G39" s="12">
        <v>26.09</v>
      </c>
      <c r="H39" s="12">
        <v>45.67</v>
      </c>
      <c r="I39" s="12">
        <v>7.39</v>
      </c>
      <c r="J39" s="12">
        <v>46.23</v>
      </c>
      <c r="K39" s="12">
        <v>7.3</v>
      </c>
      <c r="L39" s="12">
        <v>45.95</v>
      </c>
      <c r="M39" s="12">
        <v>7.34</v>
      </c>
      <c r="N39" s="12">
        <v>11</v>
      </c>
      <c r="O39" s="12" t="s">
        <v>28</v>
      </c>
      <c r="P39" s="12" t="s">
        <v>29</v>
      </c>
      <c r="Q39" s="12">
        <v>119.99636669786558</v>
      </c>
      <c r="R39" s="12">
        <v>-0.61</v>
      </c>
      <c r="S39" s="12">
        <v>9.9700000000000006</v>
      </c>
      <c r="T39" s="12">
        <v>0.25</v>
      </c>
      <c r="U39" s="12">
        <v>-0.25</v>
      </c>
      <c r="V39" s="12">
        <v>85</v>
      </c>
      <c r="W39" s="12">
        <v>0.125</v>
      </c>
      <c r="X39" s="12">
        <v>0.9</v>
      </c>
      <c r="Y39" s="15">
        <f t="shared" si="0"/>
        <v>4.4055804999999992</v>
      </c>
    </row>
    <row r="40" spans="1:25" x14ac:dyDescent="0.25">
      <c r="A40" s="12">
        <v>39</v>
      </c>
      <c r="B40" s="12"/>
      <c r="C40" s="12">
        <v>77</v>
      </c>
      <c r="D40" s="12">
        <v>1</v>
      </c>
      <c r="E40" s="12">
        <v>1</v>
      </c>
      <c r="F40" s="12">
        <v>0.5</v>
      </c>
      <c r="G40" s="12">
        <v>27.04</v>
      </c>
      <c r="H40" s="12">
        <v>40.61</v>
      </c>
      <c r="I40" s="12">
        <v>8.31</v>
      </c>
      <c r="J40" s="12">
        <v>42.19</v>
      </c>
      <c r="K40" s="12">
        <v>8</v>
      </c>
      <c r="L40" s="12">
        <v>41.4</v>
      </c>
      <c r="M40" s="12">
        <v>8.16</v>
      </c>
      <c r="N40" s="12">
        <v>14</v>
      </c>
      <c r="O40" s="12" t="s">
        <v>28</v>
      </c>
      <c r="P40" s="12" t="s">
        <v>29</v>
      </c>
      <c r="Q40" s="12">
        <v>119.99636669786558</v>
      </c>
      <c r="R40" s="12">
        <v>-0.65</v>
      </c>
      <c r="S40" s="12">
        <v>12.855941274969044</v>
      </c>
      <c r="T40" s="12">
        <v>-0.25</v>
      </c>
      <c r="U40" s="12">
        <v>-1.25</v>
      </c>
      <c r="V40" s="12">
        <v>15</v>
      </c>
      <c r="W40" s="12">
        <v>-0.875</v>
      </c>
      <c r="X40" s="12">
        <v>0.67</v>
      </c>
      <c r="Y40" s="15">
        <f t="shared" si="0"/>
        <v>4.0998139999999985</v>
      </c>
    </row>
    <row r="41" spans="1:25" x14ac:dyDescent="0.25">
      <c r="A41" s="12">
        <v>40</v>
      </c>
      <c r="B41" s="12"/>
      <c r="C41" s="12">
        <v>57</v>
      </c>
      <c r="D41" s="12">
        <v>2</v>
      </c>
      <c r="E41" s="12">
        <v>2</v>
      </c>
      <c r="F41" s="12">
        <v>0.6</v>
      </c>
      <c r="G41" s="12">
        <v>28.61</v>
      </c>
      <c r="H41" s="12">
        <v>42.67</v>
      </c>
      <c r="I41" s="12"/>
      <c r="J41" s="12">
        <v>45.18</v>
      </c>
      <c r="K41" s="12"/>
      <c r="L41" s="12">
        <v>43.924999999999997</v>
      </c>
      <c r="M41" s="12"/>
      <c r="N41" s="12">
        <v>6</v>
      </c>
      <c r="O41" s="12"/>
      <c r="P41" s="12" t="s">
        <v>29</v>
      </c>
      <c r="Q41" s="12">
        <v>119.99636669786558</v>
      </c>
      <c r="R41" s="12">
        <v>-0.3</v>
      </c>
      <c r="S41" s="12">
        <v>5.5</v>
      </c>
      <c r="T41" s="12">
        <v>0</v>
      </c>
      <c r="U41" s="12">
        <v>0</v>
      </c>
      <c r="V41" s="12">
        <v>0</v>
      </c>
      <c r="W41" s="12">
        <v>0</v>
      </c>
      <c r="X41" s="12">
        <v>0.6</v>
      </c>
      <c r="Y41" s="15">
        <f t="shared" si="0"/>
        <v>4.9538132499999987</v>
      </c>
    </row>
    <row r="42" spans="1:25" x14ac:dyDescent="0.25">
      <c r="A42" s="12">
        <v>41</v>
      </c>
      <c r="B42" s="12"/>
      <c r="C42" s="12">
        <v>57</v>
      </c>
      <c r="D42" s="12">
        <v>2</v>
      </c>
      <c r="E42" s="12">
        <v>2</v>
      </c>
      <c r="F42" s="12">
        <v>0.33</v>
      </c>
      <c r="G42" s="12">
        <v>27.7</v>
      </c>
      <c r="H42" s="12">
        <v>42.72</v>
      </c>
      <c r="I42" s="12"/>
      <c r="J42" s="12">
        <v>43.95</v>
      </c>
      <c r="K42" s="12"/>
      <c r="L42" s="12">
        <v>43.335000000000001</v>
      </c>
      <c r="M42" s="12"/>
      <c r="N42" s="12">
        <v>8.5</v>
      </c>
      <c r="O42" s="12"/>
      <c r="P42" s="12" t="s">
        <v>29</v>
      </c>
      <c r="Q42" s="12">
        <v>119.99636669786558</v>
      </c>
      <c r="R42" s="12">
        <v>0.12</v>
      </c>
      <c r="S42" s="12">
        <v>8.5</v>
      </c>
      <c r="T42" s="12">
        <v>0.5</v>
      </c>
      <c r="U42" s="12">
        <v>-1.5</v>
      </c>
      <c r="V42" s="12">
        <v>165</v>
      </c>
      <c r="W42" s="12">
        <v>-0.25</v>
      </c>
      <c r="X42" s="12">
        <v>0.33</v>
      </c>
      <c r="Y42" s="15">
        <f t="shared" si="0"/>
        <v>4.5770355499999988</v>
      </c>
    </row>
    <row r="43" spans="1:25" x14ac:dyDescent="0.25">
      <c r="A43" s="12">
        <v>42</v>
      </c>
      <c r="B43" s="12"/>
      <c r="C43" s="12">
        <v>53</v>
      </c>
      <c r="D43" s="12">
        <v>1</v>
      </c>
      <c r="E43" s="12">
        <v>1</v>
      </c>
      <c r="F43" s="12">
        <v>0.67</v>
      </c>
      <c r="G43" s="12">
        <v>25.81</v>
      </c>
      <c r="H43" s="12">
        <v>43.16</v>
      </c>
      <c r="I43" s="12"/>
      <c r="J43" s="12">
        <v>45.06</v>
      </c>
      <c r="K43" s="12"/>
      <c r="L43" s="12">
        <v>44.11</v>
      </c>
      <c r="M43" s="12"/>
      <c r="N43" s="12">
        <v>13</v>
      </c>
      <c r="O43" s="12"/>
      <c r="P43" s="12" t="s">
        <v>29</v>
      </c>
      <c r="Q43" s="12">
        <v>119.99636669786558</v>
      </c>
      <c r="R43" s="12">
        <v>7.0000000000000007E-2</v>
      </c>
      <c r="S43" s="12">
        <v>13</v>
      </c>
      <c r="T43" s="12">
        <v>0.75</v>
      </c>
      <c r="U43" s="12">
        <v>-0.75</v>
      </c>
      <c r="V43" s="12">
        <v>165</v>
      </c>
      <c r="W43" s="12">
        <v>0.375</v>
      </c>
      <c r="X43" s="12">
        <v>1</v>
      </c>
      <c r="Y43" s="15">
        <f t="shared" si="0"/>
        <v>4.0652092999999985</v>
      </c>
    </row>
    <row r="44" spans="1:25" x14ac:dyDescent="0.25">
      <c r="A44" s="12">
        <v>43</v>
      </c>
      <c r="B44" s="12"/>
      <c r="C44" s="12">
        <v>48</v>
      </c>
      <c r="D44" s="12">
        <v>1</v>
      </c>
      <c r="E44" s="12">
        <v>2</v>
      </c>
      <c r="F44" s="12">
        <v>0.4</v>
      </c>
      <c r="G44" s="12">
        <v>27.13</v>
      </c>
      <c r="H44" s="12">
        <v>42.88</v>
      </c>
      <c r="I44" s="12">
        <v>7.87</v>
      </c>
      <c r="J44" s="12">
        <v>44.06</v>
      </c>
      <c r="K44" s="12">
        <v>7.66</v>
      </c>
      <c r="L44" s="12">
        <v>43.47</v>
      </c>
      <c r="M44" s="12"/>
      <c r="N44" s="12">
        <v>10</v>
      </c>
      <c r="O44" s="12"/>
      <c r="P44" s="12" t="s">
        <v>29</v>
      </c>
      <c r="Q44" s="12">
        <v>119.99636669786558</v>
      </c>
      <c r="R44" s="12">
        <v>0.05</v>
      </c>
      <c r="S44" s="12">
        <v>10</v>
      </c>
      <c r="T44" s="12">
        <v>0.5</v>
      </c>
      <c r="U44" s="12">
        <v>-0.75</v>
      </c>
      <c r="V44" s="12">
        <v>165</v>
      </c>
      <c r="W44" s="12">
        <v>0.125</v>
      </c>
      <c r="X44" s="12">
        <v>0.6</v>
      </c>
      <c r="Y44" s="15">
        <f t="shared" si="0"/>
        <v>4.4093140999999987</v>
      </c>
    </row>
    <row r="45" spans="1:25" x14ac:dyDescent="0.25">
      <c r="A45" s="12">
        <v>44</v>
      </c>
      <c r="B45" s="12"/>
      <c r="C45" s="12">
        <v>72</v>
      </c>
      <c r="D45" s="12">
        <v>1</v>
      </c>
      <c r="E45" s="12">
        <v>1</v>
      </c>
      <c r="F45" s="12">
        <v>0.8</v>
      </c>
      <c r="G45" s="12">
        <v>26.63</v>
      </c>
      <c r="H45" s="12">
        <v>42.03</v>
      </c>
      <c r="I45" s="12"/>
      <c r="J45" s="12">
        <v>42.35</v>
      </c>
      <c r="K45" s="12"/>
      <c r="L45" s="12">
        <v>42.19</v>
      </c>
      <c r="M45" s="12"/>
      <c r="N45" s="12">
        <v>13</v>
      </c>
      <c r="O45" s="12"/>
      <c r="P45" s="12" t="s">
        <v>29</v>
      </c>
      <c r="Q45" s="12">
        <v>119.99636669786558</v>
      </c>
      <c r="R45" s="12">
        <v>0.05</v>
      </c>
      <c r="S45" s="12">
        <v>13</v>
      </c>
      <c r="T45" s="12">
        <v>0.5</v>
      </c>
      <c r="U45" s="12">
        <v>-0.25</v>
      </c>
      <c r="V45" s="12">
        <v>115</v>
      </c>
      <c r="W45" s="12">
        <v>0.375</v>
      </c>
      <c r="X45" s="12">
        <v>0.8</v>
      </c>
      <c r="Y45" s="15">
        <f t="shared" si="0"/>
        <v>4.0729416999999986</v>
      </c>
    </row>
    <row r="46" spans="1:25" x14ac:dyDescent="0.25">
      <c r="A46" s="12">
        <v>45</v>
      </c>
      <c r="B46" s="12"/>
      <c r="C46" s="12">
        <v>78</v>
      </c>
      <c r="D46" s="12">
        <v>2</v>
      </c>
      <c r="E46" s="12">
        <v>1</v>
      </c>
      <c r="F46" s="12">
        <v>0.35</v>
      </c>
      <c r="G46" s="12">
        <v>25.25</v>
      </c>
      <c r="H46" s="12">
        <v>43.66</v>
      </c>
      <c r="I46" s="12">
        <v>7.73</v>
      </c>
      <c r="J46" s="12">
        <v>43.95</v>
      </c>
      <c r="K46" s="12">
        <v>7.68</v>
      </c>
      <c r="L46" s="12">
        <v>43.805</v>
      </c>
      <c r="M46" s="12"/>
      <c r="N46" s="12">
        <v>15</v>
      </c>
      <c r="O46" s="12"/>
      <c r="P46" s="12" t="s">
        <v>29</v>
      </c>
      <c r="Q46" s="12">
        <v>119.99636669786558</v>
      </c>
      <c r="R46" s="12">
        <v>0.05</v>
      </c>
      <c r="S46" s="12">
        <v>15</v>
      </c>
      <c r="T46" s="12">
        <v>0</v>
      </c>
      <c r="U46" s="12">
        <v>-0.75</v>
      </c>
      <c r="V46" s="12">
        <v>130</v>
      </c>
      <c r="W46" s="12">
        <v>-0.375</v>
      </c>
      <c r="X46" s="12">
        <v>0.67</v>
      </c>
      <c r="Y46" s="15">
        <f t="shared" si="0"/>
        <v>3.8412056499999991</v>
      </c>
    </row>
    <row r="47" spans="1:25" x14ac:dyDescent="0.25">
      <c r="A47" s="12">
        <v>46</v>
      </c>
      <c r="B47" s="12"/>
      <c r="C47" s="12">
        <v>48</v>
      </c>
      <c r="D47" s="12">
        <v>2</v>
      </c>
      <c r="E47" s="12">
        <v>2</v>
      </c>
      <c r="F47" s="12">
        <v>0.5</v>
      </c>
      <c r="G47" s="12">
        <v>26.09</v>
      </c>
      <c r="H47" s="12">
        <v>44.75</v>
      </c>
      <c r="I47" s="12">
        <v>7.54</v>
      </c>
      <c r="J47" s="12">
        <v>48.5</v>
      </c>
      <c r="K47" s="12">
        <v>6.96</v>
      </c>
      <c r="L47" s="12">
        <v>46.625</v>
      </c>
      <c r="M47" s="12"/>
      <c r="N47" s="12">
        <v>9</v>
      </c>
      <c r="O47" s="12"/>
      <c r="P47" s="12" t="s">
        <v>29</v>
      </c>
      <c r="Q47" s="12">
        <v>119.99636669786558</v>
      </c>
      <c r="R47" s="12">
        <v>0.05</v>
      </c>
      <c r="S47" s="12">
        <v>9</v>
      </c>
      <c r="T47" s="12">
        <v>0.5</v>
      </c>
      <c r="U47" s="12">
        <v>-1.25</v>
      </c>
      <c r="V47" s="12">
        <v>15</v>
      </c>
      <c r="W47" s="12">
        <v>-0.125</v>
      </c>
      <c r="X47" s="12">
        <v>0.8</v>
      </c>
      <c r="Y47" s="15">
        <f t="shared" si="0"/>
        <v>4.496928249999999</v>
      </c>
    </row>
    <row r="48" spans="1:25" x14ac:dyDescent="0.25">
      <c r="A48" s="12">
        <v>47</v>
      </c>
      <c r="B48" s="12"/>
      <c r="C48" s="12">
        <v>69</v>
      </c>
      <c r="D48" s="12">
        <v>1</v>
      </c>
      <c r="E48" s="12">
        <v>2</v>
      </c>
      <c r="F48" s="12">
        <v>0.67</v>
      </c>
      <c r="G48" s="12">
        <v>27.37</v>
      </c>
      <c r="H48" s="12">
        <v>41.36</v>
      </c>
      <c r="I48" s="12">
        <v>8.16</v>
      </c>
      <c r="J48" s="12">
        <v>41.93</v>
      </c>
      <c r="K48" s="12">
        <v>8.0500000000000007</v>
      </c>
      <c r="L48" s="12">
        <v>41.644999999999996</v>
      </c>
      <c r="M48" s="12"/>
      <c r="N48" s="12">
        <v>11.5</v>
      </c>
      <c r="O48" s="12"/>
      <c r="P48" s="12" t="s">
        <v>29</v>
      </c>
      <c r="Q48" s="12">
        <v>119.99636669786558</v>
      </c>
      <c r="R48" s="12">
        <v>0.05</v>
      </c>
      <c r="S48" s="12">
        <v>11.5</v>
      </c>
      <c r="T48" s="12">
        <v>0.15</v>
      </c>
      <c r="U48" s="12">
        <v>-0.75</v>
      </c>
      <c r="V48" s="12">
        <v>105</v>
      </c>
      <c r="W48" s="12">
        <v>-0.22500000000000001</v>
      </c>
      <c r="X48" s="12">
        <v>0.8</v>
      </c>
      <c r="Y48" s="15">
        <f t="shared" si="0"/>
        <v>4.2406488499999986</v>
      </c>
    </row>
    <row r="49" spans="1:25" x14ac:dyDescent="0.25">
      <c r="A49" s="12">
        <v>48</v>
      </c>
      <c r="B49" s="12"/>
      <c r="C49" s="12">
        <v>38</v>
      </c>
      <c r="D49" s="12">
        <v>2</v>
      </c>
      <c r="E49" s="12">
        <v>2</v>
      </c>
      <c r="F49" s="12">
        <v>0.03</v>
      </c>
      <c r="G49" s="12">
        <v>26.25</v>
      </c>
      <c r="H49" s="12">
        <v>42.19</v>
      </c>
      <c r="I49" s="12">
        <v>8</v>
      </c>
      <c r="J49" s="12">
        <v>42.67</v>
      </c>
      <c r="K49" s="12">
        <v>7.91</v>
      </c>
      <c r="L49" s="12">
        <v>42.43</v>
      </c>
      <c r="M49" s="12"/>
      <c r="N49" s="12">
        <v>14</v>
      </c>
      <c r="O49" s="12"/>
      <c r="P49" s="12" t="s">
        <v>29</v>
      </c>
      <c r="Q49" s="12">
        <v>119.99636669786558</v>
      </c>
      <c r="R49" s="12">
        <v>-0.14000000000000001</v>
      </c>
      <c r="S49" s="12">
        <v>14</v>
      </c>
      <c r="T49" s="12">
        <v>-0.75</v>
      </c>
      <c r="U49" s="12">
        <v>0</v>
      </c>
      <c r="V49" s="12">
        <v>0</v>
      </c>
      <c r="W49" s="12">
        <v>-0.75</v>
      </c>
      <c r="X49" s="12">
        <v>0.22</v>
      </c>
      <c r="Y49" s="15">
        <f t="shared" si="0"/>
        <v>3.9814268999999989</v>
      </c>
    </row>
    <row r="50" spans="1:25" x14ac:dyDescent="0.25">
      <c r="A50" s="12">
        <v>49</v>
      </c>
      <c r="B50" s="12"/>
      <c r="C50" s="12">
        <v>37</v>
      </c>
      <c r="D50" s="12">
        <v>1</v>
      </c>
      <c r="E50" s="12">
        <v>2</v>
      </c>
      <c r="F50" s="12">
        <v>0.5</v>
      </c>
      <c r="G50" s="12">
        <v>27.74</v>
      </c>
      <c r="H50" s="12">
        <v>39.94</v>
      </c>
      <c r="I50" s="12">
        <v>8.4499999999999993</v>
      </c>
      <c r="J50" s="12">
        <v>41.77</v>
      </c>
      <c r="K50" s="12">
        <v>8.08</v>
      </c>
      <c r="L50" s="12">
        <v>40.855000000000004</v>
      </c>
      <c r="M50" s="12"/>
      <c r="N50" s="12">
        <v>11.5</v>
      </c>
      <c r="O50" s="12"/>
      <c r="P50" s="12" t="s">
        <v>29</v>
      </c>
      <c r="Q50" s="12">
        <v>119.99636669786558</v>
      </c>
      <c r="R50" s="12">
        <v>0.16</v>
      </c>
      <c r="S50" s="12">
        <v>11.5</v>
      </c>
      <c r="T50" s="12">
        <v>1.5</v>
      </c>
      <c r="U50" s="12">
        <v>-1.75</v>
      </c>
      <c r="V50" s="12">
        <v>40</v>
      </c>
      <c r="W50" s="12">
        <v>0.625</v>
      </c>
      <c r="X50" s="12">
        <v>1</v>
      </c>
      <c r="Y50" s="15">
        <f t="shared" si="0"/>
        <v>4.2544691499999994</v>
      </c>
    </row>
    <row r="51" spans="1:25" x14ac:dyDescent="0.25">
      <c r="A51" s="12">
        <v>50</v>
      </c>
      <c r="B51" s="12"/>
      <c r="C51" s="12">
        <v>81</v>
      </c>
      <c r="D51" s="12">
        <v>1</v>
      </c>
      <c r="E51" s="12">
        <v>1</v>
      </c>
      <c r="F51" s="12">
        <v>0.5</v>
      </c>
      <c r="G51" s="12">
        <v>28.19</v>
      </c>
      <c r="H51" s="12">
        <v>43.16</v>
      </c>
      <c r="I51" s="12">
        <v>7.82</v>
      </c>
      <c r="J51" s="12">
        <v>44.23</v>
      </c>
      <c r="K51" s="12">
        <v>7.63</v>
      </c>
      <c r="L51" s="12">
        <v>43.694999999999993</v>
      </c>
      <c r="M51" s="12"/>
      <c r="N51" s="12">
        <v>6.5</v>
      </c>
      <c r="O51" s="12"/>
      <c r="P51" s="12" t="s">
        <v>29</v>
      </c>
      <c r="Q51" s="12">
        <v>119.99636669786558</v>
      </c>
      <c r="R51" s="12">
        <v>0.24</v>
      </c>
      <c r="S51" s="12">
        <v>7</v>
      </c>
      <c r="T51" s="12">
        <v>1.25</v>
      </c>
      <c r="U51" s="12">
        <v>-0.75</v>
      </c>
      <c r="V51" s="12">
        <v>90</v>
      </c>
      <c r="W51" s="12">
        <v>0.875</v>
      </c>
      <c r="X51" s="12">
        <v>1</v>
      </c>
      <c r="Y51" s="15">
        <f t="shared" si="0"/>
        <v>4.7856413499999988</v>
      </c>
    </row>
    <row r="52" spans="1:25" x14ac:dyDescent="0.25">
      <c r="A52" s="12">
        <v>51</v>
      </c>
      <c r="B52" s="12"/>
      <c r="C52" s="12">
        <v>59</v>
      </c>
      <c r="D52" s="12">
        <v>2</v>
      </c>
      <c r="E52" s="12">
        <v>2</v>
      </c>
      <c r="F52" s="12">
        <v>0.67</v>
      </c>
      <c r="G52" s="12">
        <v>25.85</v>
      </c>
      <c r="H52" s="12">
        <v>41.38</v>
      </c>
      <c r="I52" s="12">
        <v>8.16</v>
      </c>
      <c r="J52" s="12">
        <v>42.65</v>
      </c>
      <c r="K52" s="12">
        <v>7.91</v>
      </c>
      <c r="L52" s="12">
        <v>42.015000000000001</v>
      </c>
      <c r="M52" s="12"/>
      <c r="N52" s="12">
        <v>15</v>
      </c>
      <c r="O52" s="12"/>
      <c r="P52" s="12" t="s">
        <v>29</v>
      </c>
      <c r="Q52" s="12">
        <v>119.99636669786558</v>
      </c>
      <c r="R52" s="12">
        <v>0.28999999999999998</v>
      </c>
      <c r="S52" s="12">
        <v>15.5</v>
      </c>
      <c r="T52" s="12">
        <v>1</v>
      </c>
      <c r="U52" s="12">
        <v>-1.5</v>
      </c>
      <c r="V52" s="12">
        <v>90</v>
      </c>
      <c r="W52" s="12">
        <v>0.25</v>
      </c>
      <c r="X52" s="12">
        <v>0.67</v>
      </c>
      <c r="Y52" s="15">
        <f t="shared" si="0"/>
        <v>3.7947449500000001</v>
      </c>
    </row>
    <row r="53" spans="1:25" x14ac:dyDescent="0.25">
      <c r="A53" s="12">
        <v>52</v>
      </c>
      <c r="B53" s="12"/>
      <c r="C53" s="12">
        <v>72</v>
      </c>
      <c r="D53" s="12">
        <v>1</v>
      </c>
      <c r="E53" s="12">
        <v>1</v>
      </c>
      <c r="F53" s="12">
        <v>0.25</v>
      </c>
      <c r="G53" s="12">
        <v>26.04</v>
      </c>
      <c r="H53" s="12">
        <v>42.83</v>
      </c>
      <c r="I53" s="12"/>
      <c r="J53" s="12">
        <v>47.94</v>
      </c>
      <c r="K53" s="12"/>
      <c r="L53" s="12">
        <v>45.384999999999998</v>
      </c>
      <c r="M53" s="12"/>
      <c r="N53" s="12">
        <v>13.5</v>
      </c>
      <c r="O53" s="12"/>
      <c r="P53" s="12" t="s">
        <v>29</v>
      </c>
      <c r="Q53" s="12">
        <v>119.99636669786558</v>
      </c>
      <c r="R53" s="12">
        <v>-1.53</v>
      </c>
      <c r="S53" s="12">
        <v>11</v>
      </c>
      <c r="T53" s="12">
        <v>-0.25</v>
      </c>
      <c r="U53" s="12">
        <v>-4</v>
      </c>
      <c r="V53" s="12">
        <v>60</v>
      </c>
      <c r="W53" s="12">
        <v>-2.25</v>
      </c>
      <c r="X53" s="12">
        <v>0.4</v>
      </c>
      <c r="Y53" s="15">
        <f t="shared" si="0"/>
        <v>4.3128040499999978</v>
      </c>
    </row>
    <row r="54" spans="1:25" x14ac:dyDescent="0.25">
      <c r="A54" s="12">
        <v>53</v>
      </c>
      <c r="B54" s="12"/>
      <c r="C54" s="12">
        <v>73</v>
      </c>
      <c r="D54" s="12">
        <v>1</v>
      </c>
      <c r="E54" s="12">
        <v>1</v>
      </c>
      <c r="F54" s="12">
        <v>0.4</v>
      </c>
      <c r="G54" s="12">
        <v>26.51</v>
      </c>
      <c r="H54" s="12">
        <v>42.83</v>
      </c>
      <c r="I54" s="12"/>
      <c r="J54" s="12">
        <v>44.12</v>
      </c>
      <c r="K54" s="12"/>
      <c r="L54" s="12">
        <v>43.474999999999994</v>
      </c>
      <c r="M54" s="12"/>
      <c r="N54" s="12">
        <v>12</v>
      </c>
      <c r="O54" s="12"/>
      <c r="P54" s="12" t="s">
        <v>29</v>
      </c>
      <c r="Q54" s="12">
        <v>119.99636669786558</v>
      </c>
      <c r="R54" s="12">
        <v>-0.12</v>
      </c>
      <c r="S54" s="12">
        <v>12</v>
      </c>
      <c r="T54" s="12">
        <v>0.5</v>
      </c>
      <c r="U54" s="12">
        <v>-1.75</v>
      </c>
      <c r="V54" s="12">
        <v>2</v>
      </c>
      <c r="W54" s="12">
        <v>-0.375</v>
      </c>
      <c r="X54" s="12">
        <v>1</v>
      </c>
      <c r="Y54" s="15">
        <f t="shared" si="0"/>
        <v>4.2076847499999994</v>
      </c>
    </row>
    <row r="55" spans="1:25" x14ac:dyDescent="0.25">
      <c r="A55" s="12">
        <v>54</v>
      </c>
      <c r="B55" s="12"/>
      <c r="C55" s="12">
        <v>57</v>
      </c>
      <c r="D55" s="12">
        <v>2</v>
      </c>
      <c r="E55" s="12">
        <v>2</v>
      </c>
      <c r="F55" s="12">
        <v>0.7</v>
      </c>
      <c r="G55" s="12">
        <v>28.78</v>
      </c>
      <c r="H55" s="12">
        <v>41.26</v>
      </c>
      <c r="I55" s="12"/>
      <c r="J55" s="12">
        <v>42.56</v>
      </c>
      <c r="K55" s="12"/>
      <c r="L55" s="12">
        <v>41.91</v>
      </c>
      <c r="M55" s="12"/>
      <c r="N55" s="12">
        <v>10.5</v>
      </c>
      <c r="O55" s="12"/>
      <c r="P55" s="12" t="s">
        <v>29</v>
      </c>
      <c r="Q55" s="12">
        <v>119.99636669786558</v>
      </c>
      <c r="R55" s="12">
        <v>-0.57999999999999996</v>
      </c>
      <c r="S55" s="12">
        <v>9.5</v>
      </c>
      <c r="T55" s="12">
        <v>0</v>
      </c>
      <c r="U55" s="12">
        <v>-1</v>
      </c>
      <c r="V55" s="12">
        <v>130</v>
      </c>
      <c r="W55" s="12">
        <v>-0.5</v>
      </c>
      <c r="X55" s="12">
        <v>0.67</v>
      </c>
      <c r="Y55" s="15">
        <f t="shared" si="0"/>
        <v>4.7365942999999993</v>
      </c>
    </row>
    <row r="56" spans="1:25" x14ac:dyDescent="0.25">
      <c r="A56" s="12">
        <v>55</v>
      </c>
      <c r="B56" s="12"/>
      <c r="C56" s="12">
        <v>59</v>
      </c>
      <c r="D56" s="12">
        <v>1</v>
      </c>
      <c r="E56" s="12">
        <v>2</v>
      </c>
      <c r="F56" s="12">
        <v>0.63</v>
      </c>
      <c r="G56" s="12">
        <v>29.16</v>
      </c>
      <c r="H56" s="12">
        <v>39.380000000000003</v>
      </c>
      <c r="I56" s="12"/>
      <c r="J56" s="12">
        <v>40.81</v>
      </c>
      <c r="K56" s="12"/>
      <c r="L56" s="12">
        <v>40.094999999999999</v>
      </c>
      <c r="M56" s="12"/>
      <c r="N56" s="12">
        <v>11.5</v>
      </c>
      <c r="O56" s="12"/>
      <c r="P56" s="12" t="s">
        <v>29</v>
      </c>
      <c r="Q56" s="12">
        <v>119.99636669786558</v>
      </c>
      <c r="R56" s="12">
        <v>0.01</v>
      </c>
      <c r="S56" s="12">
        <v>11.5</v>
      </c>
      <c r="T56" s="12">
        <v>0</v>
      </c>
      <c r="U56" s="12">
        <v>-0.25</v>
      </c>
      <c r="V56" s="12">
        <v>25</v>
      </c>
      <c r="W56" s="12">
        <v>-0.125</v>
      </c>
      <c r="X56" s="12">
        <v>0.67</v>
      </c>
      <c r="Y56" s="15">
        <f t="shared" si="0"/>
        <v>4.6149643499999993</v>
      </c>
    </row>
    <row r="57" spans="1:25" x14ac:dyDescent="0.25">
      <c r="A57" s="12">
        <v>56</v>
      </c>
      <c r="B57" s="12"/>
      <c r="C57" s="12">
        <v>67</v>
      </c>
      <c r="D57" s="12">
        <v>1</v>
      </c>
      <c r="E57" s="12">
        <v>1</v>
      </c>
      <c r="F57" s="12">
        <v>0.5</v>
      </c>
      <c r="G57" s="12">
        <v>26.07</v>
      </c>
      <c r="H57" s="12">
        <v>43.89</v>
      </c>
      <c r="I57" s="12"/>
      <c r="J57" s="12">
        <v>45.36</v>
      </c>
      <c r="K57" s="12"/>
      <c r="L57" s="12">
        <v>44.625</v>
      </c>
      <c r="M57" s="12"/>
      <c r="N57" s="12">
        <v>12</v>
      </c>
      <c r="O57" s="12"/>
      <c r="P57" s="12" t="s">
        <v>29</v>
      </c>
      <c r="Q57" s="12">
        <v>119.99636669786558</v>
      </c>
      <c r="R57" s="12">
        <v>-0.14000000000000001</v>
      </c>
      <c r="S57" s="12">
        <v>12</v>
      </c>
      <c r="T57" s="12">
        <v>-0.25</v>
      </c>
      <c r="U57" s="12">
        <v>-0.75</v>
      </c>
      <c r="V57" s="12">
        <v>180</v>
      </c>
      <c r="W57" s="12">
        <v>-0.625</v>
      </c>
      <c r="X57" s="12">
        <v>1</v>
      </c>
      <c r="Y57" s="15">
        <f t="shared" si="0"/>
        <v>4.2197422499999995</v>
      </c>
    </row>
    <row r="58" spans="1:25" x14ac:dyDescent="0.25">
      <c r="A58" s="12">
        <v>57</v>
      </c>
      <c r="B58" s="12"/>
      <c r="C58" s="12">
        <v>61</v>
      </c>
      <c r="D58" s="12">
        <v>1</v>
      </c>
      <c r="E58" s="12">
        <v>1</v>
      </c>
      <c r="F58" s="12">
        <v>0.67</v>
      </c>
      <c r="G58" s="12">
        <v>25.93</v>
      </c>
      <c r="H58" s="12">
        <v>42.4</v>
      </c>
      <c r="I58" s="12"/>
      <c r="J58" s="12">
        <v>42.67</v>
      </c>
      <c r="K58" s="12"/>
      <c r="L58" s="12">
        <v>42.534999999999997</v>
      </c>
      <c r="M58" s="12"/>
      <c r="N58" s="12">
        <v>15</v>
      </c>
      <c r="O58" s="12"/>
      <c r="P58" s="12" t="s">
        <v>29</v>
      </c>
      <c r="Q58" s="12">
        <v>119.99636669786558</v>
      </c>
      <c r="R58" s="12">
        <v>-0.28000000000000003</v>
      </c>
      <c r="S58" s="12">
        <v>14.5</v>
      </c>
      <c r="T58" s="12">
        <v>0.25</v>
      </c>
      <c r="U58" s="12">
        <v>-0.5</v>
      </c>
      <c r="V58" s="12">
        <v>115</v>
      </c>
      <c r="W58" s="12">
        <v>0</v>
      </c>
      <c r="X58" s="12">
        <v>1</v>
      </c>
      <c r="Y58" s="15">
        <f t="shared" si="0"/>
        <v>3.8912205499999981</v>
      </c>
    </row>
    <row r="59" spans="1:25" x14ac:dyDescent="0.25">
      <c r="A59" s="12">
        <v>58</v>
      </c>
      <c r="B59" s="12"/>
      <c r="C59" s="12">
        <v>72</v>
      </c>
      <c r="D59" s="12">
        <v>1</v>
      </c>
      <c r="E59" s="12">
        <v>1</v>
      </c>
      <c r="F59" s="12">
        <v>0.33</v>
      </c>
      <c r="G59" s="12">
        <v>27.98</v>
      </c>
      <c r="H59" s="12">
        <v>40.42</v>
      </c>
      <c r="I59" s="12"/>
      <c r="J59" s="12">
        <v>41.11</v>
      </c>
      <c r="K59" s="12"/>
      <c r="L59" s="12">
        <v>40.765000000000001</v>
      </c>
      <c r="M59" s="12"/>
      <c r="N59" s="12">
        <v>11</v>
      </c>
      <c r="O59" s="12"/>
      <c r="P59" s="12" t="s">
        <v>29</v>
      </c>
      <c r="Q59" s="12">
        <v>119.99636669786558</v>
      </c>
      <c r="R59" s="12">
        <v>0.05</v>
      </c>
      <c r="S59" s="12">
        <v>11</v>
      </c>
      <c r="T59" s="12">
        <v>1</v>
      </c>
      <c r="U59" s="12">
        <v>-0.5</v>
      </c>
      <c r="V59" s="12">
        <v>165</v>
      </c>
      <c r="W59" s="12">
        <v>0.75</v>
      </c>
      <c r="X59" s="12">
        <v>1</v>
      </c>
      <c r="Y59" s="15">
        <f t="shared" si="0"/>
        <v>4.320601449999999</v>
      </c>
    </row>
    <row r="60" spans="1:25" x14ac:dyDescent="0.25">
      <c r="A60" s="12">
        <v>59</v>
      </c>
      <c r="B60" s="12"/>
      <c r="C60" s="12">
        <v>65</v>
      </c>
      <c r="D60" s="12">
        <v>2</v>
      </c>
      <c r="E60" s="12">
        <v>2</v>
      </c>
      <c r="F60" s="12">
        <v>0.5</v>
      </c>
      <c r="G60" s="12">
        <v>25.27</v>
      </c>
      <c r="H60" s="12">
        <v>44.7</v>
      </c>
      <c r="I60" s="12"/>
      <c r="J60" s="12">
        <v>46.49</v>
      </c>
      <c r="K60" s="12"/>
      <c r="L60" s="12">
        <v>45.594999999999999</v>
      </c>
      <c r="M60" s="12"/>
      <c r="N60" s="12">
        <v>13</v>
      </c>
      <c r="O60" s="12"/>
      <c r="P60" s="12" t="s">
        <v>29</v>
      </c>
      <c r="Q60" s="12">
        <v>119.99636669786558</v>
      </c>
      <c r="R60" s="12">
        <v>-0.05</v>
      </c>
      <c r="S60" s="12">
        <v>13</v>
      </c>
      <c r="T60" s="12">
        <v>0</v>
      </c>
      <c r="U60" s="12">
        <v>-2</v>
      </c>
      <c r="V60" s="12">
        <v>0</v>
      </c>
      <c r="W60" s="12">
        <v>-1</v>
      </c>
      <c r="X60" s="12">
        <v>0.67</v>
      </c>
      <c r="Y60" s="15">
        <f t="shared" si="0"/>
        <v>4.0899723499999983</v>
      </c>
    </row>
    <row r="61" spans="1:25" x14ac:dyDescent="0.25">
      <c r="A61" s="12">
        <v>60</v>
      </c>
      <c r="B61" s="12"/>
      <c r="C61" s="12">
        <v>48</v>
      </c>
      <c r="D61" s="12">
        <v>1</v>
      </c>
      <c r="E61" s="12">
        <v>1</v>
      </c>
      <c r="F61" s="12">
        <v>0.67</v>
      </c>
      <c r="G61" s="12">
        <v>26.05</v>
      </c>
      <c r="H61" s="12">
        <v>41.46</v>
      </c>
      <c r="I61" s="12"/>
      <c r="J61" s="12">
        <v>41.72</v>
      </c>
      <c r="K61" s="12"/>
      <c r="L61" s="12">
        <v>41.59</v>
      </c>
      <c r="M61" s="12"/>
      <c r="N61" s="12">
        <v>15.5</v>
      </c>
      <c r="O61" s="12"/>
      <c r="P61" s="12" t="s">
        <v>29</v>
      </c>
      <c r="Q61" s="12">
        <v>119.99636669786558</v>
      </c>
      <c r="R61" s="12">
        <v>-0.11</v>
      </c>
      <c r="S61" s="12">
        <v>15.5</v>
      </c>
      <c r="T61" s="12">
        <v>0</v>
      </c>
      <c r="U61" s="12">
        <v>0</v>
      </c>
      <c r="V61" s="12">
        <v>0</v>
      </c>
      <c r="W61" s="12">
        <v>0</v>
      </c>
      <c r="X61" s="12">
        <v>1</v>
      </c>
      <c r="Y61" s="15">
        <f t="shared" si="0"/>
        <v>3.8024896999999998</v>
      </c>
    </row>
    <row r="62" spans="1:25" x14ac:dyDescent="0.25">
      <c r="A62" s="12">
        <v>61</v>
      </c>
      <c r="B62" s="12"/>
      <c r="C62" s="12">
        <v>48</v>
      </c>
      <c r="D62" s="12">
        <v>1</v>
      </c>
      <c r="E62" s="12">
        <v>2</v>
      </c>
      <c r="F62" s="12">
        <v>0.67</v>
      </c>
      <c r="G62" s="12">
        <v>26.05</v>
      </c>
      <c r="H62" s="12">
        <v>41.46</v>
      </c>
      <c r="I62" s="12"/>
      <c r="J62" s="12">
        <v>41.72</v>
      </c>
      <c r="K62" s="12"/>
      <c r="L62" s="12">
        <v>41.59</v>
      </c>
      <c r="M62" s="12"/>
      <c r="N62" s="12">
        <v>15.5</v>
      </c>
      <c r="O62" s="12"/>
      <c r="P62" s="12" t="s">
        <v>29</v>
      </c>
      <c r="Q62" s="12">
        <v>119.99636669786558</v>
      </c>
      <c r="R62" s="12">
        <v>-0.11</v>
      </c>
      <c r="S62" s="12">
        <v>15.5</v>
      </c>
      <c r="T62" s="12">
        <v>0</v>
      </c>
      <c r="U62" s="12">
        <v>0</v>
      </c>
      <c r="V62" s="12">
        <v>0</v>
      </c>
      <c r="W62" s="12">
        <v>0</v>
      </c>
      <c r="X62" s="12">
        <v>1</v>
      </c>
      <c r="Y62" s="15">
        <f t="shared" si="0"/>
        <v>3.8024896999999998</v>
      </c>
    </row>
    <row r="63" spans="1:25" x14ac:dyDescent="0.25">
      <c r="A63" s="12">
        <v>62</v>
      </c>
      <c r="B63" s="12"/>
      <c r="C63" s="12">
        <v>74</v>
      </c>
      <c r="D63" s="12">
        <v>1</v>
      </c>
      <c r="E63" s="12">
        <v>2</v>
      </c>
      <c r="F63" s="12">
        <v>0.25</v>
      </c>
      <c r="G63" s="12">
        <v>27.54</v>
      </c>
      <c r="H63" s="12">
        <v>42.45</v>
      </c>
      <c r="I63" s="12"/>
      <c r="J63" s="12">
        <v>42.32</v>
      </c>
      <c r="K63" s="12"/>
      <c r="L63" s="12">
        <v>42.385000000000005</v>
      </c>
      <c r="M63" s="12"/>
      <c r="N63" s="12">
        <v>9.5</v>
      </c>
      <c r="O63" s="12"/>
      <c r="P63" s="12" t="s">
        <v>29</v>
      </c>
      <c r="Q63" s="12">
        <v>119.99636669786558</v>
      </c>
      <c r="R63" s="12">
        <v>0.12</v>
      </c>
      <c r="S63" s="12">
        <v>9.5</v>
      </c>
      <c r="T63" s="12">
        <v>1.25</v>
      </c>
      <c r="U63" s="12">
        <v>-1.25</v>
      </c>
      <c r="V63" s="12">
        <v>105</v>
      </c>
      <c r="W63" s="12">
        <v>0.625</v>
      </c>
      <c r="X63" s="12">
        <v>0.8</v>
      </c>
      <c r="Y63" s="15">
        <f t="shared" si="0"/>
        <v>4.3962640499999992</v>
      </c>
    </row>
    <row r="64" spans="1:25" x14ac:dyDescent="0.25">
      <c r="A64" s="12">
        <v>63</v>
      </c>
      <c r="B64" s="12"/>
      <c r="C64" s="12">
        <v>57</v>
      </c>
      <c r="D64" s="12">
        <v>1</v>
      </c>
      <c r="E64" s="12">
        <v>2</v>
      </c>
      <c r="F64" s="12">
        <v>0.6</v>
      </c>
      <c r="G64" s="12">
        <v>27.57</v>
      </c>
      <c r="H64" s="12">
        <v>40.47</v>
      </c>
      <c r="I64" s="12"/>
      <c r="J64" s="12">
        <v>42.99</v>
      </c>
      <c r="K64" s="12"/>
      <c r="L64" s="12">
        <v>41.730000000000004</v>
      </c>
      <c r="M64" s="12"/>
      <c r="N64" s="12">
        <v>13.5</v>
      </c>
      <c r="O64" s="12"/>
      <c r="P64" s="12" t="s">
        <v>29</v>
      </c>
      <c r="Q64" s="12">
        <v>119.99636669786558</v>
      </c>
      <c r="R64" s="12">
        <v>-0.33</v>
      </c>
      <c r="S64" s="12">
        <v>13</v>
      </c>
      <c r="T64" s="12">
        <v>0.5</v>
      </c>
      <c r="U64" s="12">
        <v>-2.5</v>
      </c>
      <c r="V64" s="12">
        <v>10</v>
      </c>
      <c r="W64" s="12">
        <v>-0.75</v>
      </c>
      <c r="X64" s="12">
        <v>0.45</v>
      </c>
      <c r="Y64" s="15">
        <f t="shared" si="0"/>
        <v>4.3174118999999997</v>
      </c>
    </row>
    <row r="65" spans="1:2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opLeftCell="AC1" workbookViewId="0">
      <selection activeCell="AF2" sqref="AF2"/>
    </sheetView>
  </sheetViews>
  <sheetFormatPr baseColWidth="10" defaultRowHeight="15" x14ac:dyDescent="0.25"/>
  <cols>
    <col min="30" max="30" width="23" customWidth="1"/>
    <col min="31" max="31" width="31.5703125" customWidth="1"/>
    <col min="32" max="32" width="24.85546875" customWidth="1"/>
    <col min="33" max="33" width="24.42578125" customWidth="1"/>
  </cols>
  <sheetData>
    <row r="1" spans="1:34" x14ac:dyDescent="0.25">
      <c r="A1" s="13" t="s">
        <v>1</v>
      </c>
      <c r="B1" s="13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3" t="s">
        <v>7</v>
      </c>
      <c r="H1" s="13" t="s">
        <v>8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21</v>
      </c>
      <c r="V1" s="13" t="s">
        <v>22</v>
      </c>
      <c r="W1" s="13" t="s">
        <v>23</v>
      </c>
      <c r="X1" s="13" t="s">
        <v>24</v>
      </c>
      <c r="Y1" s="8" t="s">
        <v>115</v>
      </c>
      <c r="Z1" s="14" t="s">
        <v>54</v>
      </c>
      <c r="AA1" s="14" t="s">
        <v>55</v>
      </c>
      <c r="AB1" s="14" t="s">
        <v>56</v>
      </c>
      <c r="AC1" s="14" t="s">
        <v>119</v>
      </c>
      <c r="AD1" s="14" t="s">
        <v>117</v>
      </c>
      <c r="AE1" s="14" t="s">
        <v>118</v>
      </c>
      <c r="AF1" s="14" t="s">
        <v>57</v>
      </c>
      <c r="AG1" s="14" t="s">
        <v>116</v>
      </c>
      <c r="AH1" s="14" t="s">
        <v>215</v>
      </c>
    </row>
    <row r="2" spans="1:34" x14ac:dyDescent="0.25">
      <c r="A2" s="12">
        <v>1</v>
      </c>
      <c r="B2" s="12"/>
      <c r="C2" s="12">
        <v>64</v>
      </c>
      <c r="D2" s="12">
        <v>2</v>
      </c>
      <c r="E2" s="12">
        <v>2</v>
      </c>
      <c r="F2" s="12">
        <v>0.13</v>
      </c>
      <c r="G2" s="12">
        <v>27.81</v>
      </c>
      <c r="H2" s="12">
        <v>43.44</v>
      </c>
      <c r="I2" s="12">
        <v>7.77</v>
      </c>
      <c r="J2" s="12">
        <v>43.72</v>
      </c>
      <c r="K2" s="12">
        <v>7.72</v>
      </c>
      <c r="L2" s="12">
        <v>43.58</v>
      </c>
      <c r="M2" s="12">
        <v>7.74</v>
      </c>
      <c r="N2" s="12">
        <v>13.5</v>
      </c>
      <c r="O2" s="12" t="s">
        <v>28</v>
      </c>
      <c r="P2" s="12" t="s">
        <v>29</v>
      </c>
      <c r="Q2" s="12">
        <v>119.99636669786558</v>
      </c>
      <c r="R2" s="12">
        <v>-3.6</v>
      </c>
      <c r="S2" s="12">
        <v>8.06</v>
      </c>
      <c r="T2" s="12">
        <v>-3.5</v>
      </c>
      <c r="U2" s="12">
        <v>0</v>
      </c>
      <c r="V2" s="12">
        <v>0</v>
      </c>
      <c r="W2" s="12">
        <v>-3.5</v>
      </c>
      <c r="X2" s="12">
        <v>0.9</v>
      </c>
      <c r="Y2" s="12">
        <v>773.39609999999993</v>
      </c>
      <c r="Z2" s="12">
        <f>(-3.446)+(1.716*G2)-(0.0237*Y2)</f>
        <v>25.94647243</v>
      </c>
      <c r="AA2" s="12">
        <f>337.5/L2</f>
        <v>7.7443781551170261</v>
      </c>
      <c r="AB2" s="12">
        <f>(-5.40948)+(0.58412*Z2)+(0.098*L2)</f>
        <v>14.017213475811598</v>
      </c>
      <c r="AC2" s="12">
        <v>2</v>
      </c>
      <c r="AD2" s="12">
        <f>POWER(AA2,AC2)</f>
        <v>59.975393009453789</v>
      </c>
      <c r="AE2" s="12">
        <f>POWER(AB2,AC2)</f>
        <v>196.48227362647427</v>
      </c>
      <c r="AF2" s="12">
        <f>AD2-(AE2/4)</f>
        <v>10.854824602835222</v>
      </c>
      <c r="AG2" s="12">
        <f>SQRT(AF2)</f>
        <v>3.2946660836623827</v>
      </c>
      <c r="AH2" s="15">
        <f>AA2-AG2</f>
        <v>4.449712071454643</v>
      </c>
    </row>
    <row r="3" spans="1:34" x14ac:dyDescent="0.25">
      <c r="A3" s="12">
        <v>2</v>
      </c>
      <c r="B3" s="12"/>
      <c r="C3" s="12">
        <v>72</v>
      </c>
      <c r="D3" s="12">
        <v>2</v>
      </c>
      <c r="E3" s="12">
        <v>1</v>
      </c>
      <c r="F3" s="12">
        <v>0.7</v>
      </c>
      <c r="G3" s="12">
        <v>26.94</v>
      </c>
      <c r="H3" s="12">
        <v>41.62</v>
      </c>
      <c r="I3" s="12">
        <v>8.11</v>
      </c>
      <c r="J3" s="12">
        <v>44.23</v>
      </c>
      <c r="K3" s="12">
        <v>7.63</v>
      </c>
      <c r="L3" s="12">
        <v>42.92</v>
      </c>
      <c r="M3" s="12">
        <v>7.87</v>
      </c>
      <c r="N3" s="12">
        <v>15</v>
      </c>
      <c r="O3" s="12" t="s">
        <v>28</v>
      </c>
      <c r="P3" s="12" t="s">
        <v>29</v>
      </c>
      <c r="Q3" s="12">
        <v>119.99636669786558</v>
      </c>
      <c r="R3" s="12">
        <v>-2.5</v>
      </c>
      <c r="S3" s="12">
        <v>11.99</v>
      </c>
      <c r="T3" s="12">
        <v>-1.25</v>
      </c>
      <c r="U3" s="12">
        <v>-2</v>
      </c>
      <c r="V3" s="12">
        <v>180</v>
      </c>
      <c r="W3" s="12">
        <v>-2.25</v>
      </c>
      <c r="X3" s="12">
        <v>1</v>
      </c>
      <c r="Y3" s="12">
        <v>725.76360000000011</v>
      </c>
      <c r="Z3" s="12">
        <f>(-3.446)+(1.716*G3)-(0.0237*Y3)</f>
        <v>25.582442680000003</v>
      </c>
      <c r="AA3" s="12">
        <f t="shared" ref="AA3:AA64" si="0">337.5/L3</f>
        <v>7.8634669151910526</v>
      </c>
      <c r="AB3" s="12">
        <f t="shared" ref="AB3:AB64" si="1">(-5.40948)+(0.58412*Z3)+(0.098*L3)</f>
        <v>13.739896418241601</v>
      </c>
      <c r="AC3" s="12">
        <v>2</v>
      </c>
      <c r="AD3" s="12">
        <f t="shared" ref="AD3:AD64" si="2">POWER(AA3,AC3)</f>
        <v>61.834111926304288</v>
      </c>
      <c r="AE3" s="12">
        <f t="shared" ref="AE3:AE64" si="3">POWER(AB3,AC3)</f>
        <v>188.78475358400837</v>
      </c>
      <c r="AF3" s="12">
        <f t="shared" ref="AF3:AF64" si="4">AD3-(AE3/4)</f>
        <v>14.637923530302196</v>
      </c>
      <c r="AG3" s="12">
        <f t="shared" ref="AG3:AG64" si="5">SQRT(AF3)</f>
        <v>3.8259539372948801</v>
      </c>
      <c r="AH3" s="15">
        <f t="shared" ref="AH3:AH64" si="6">AA3-AG3</f>
        <v>4.0375129778961725</v>
      </c>
    </row>
    <row r="4" spans="1:34" x14ac:dyDescent="0.25">
      <c r="A4" s="12">
        <v>3</v>
      </c>
      <c r="B4" s="12"/>
      <c r="C4" s="12">
        <v>68</v>
      </c>
      <c r="D4" s="12">
        <v>1</v>
      </c>
      <c r="E4" s="12">
        <v>2</v>
      </c>
      <c r="F4" s="12">
        <v>0.45</v>
      </c>
      <c r="G4" s="12">
        <v>30.08</v>
      </c>
      <c r="H4" s="12">
        <v>42.56</v>
      </c>
      <c r="I4" s="12">
        <v>7.93</v>
      </c>
      <c r="J4" s="12">
        <v>44.88</v>
      </c>
      <c r="K4" s="12">
        <v>7.52</v>
      </c>
      <c r="L4" s="12">
        <v>43.72</v>
      </c>
      <c r="M4" s="12">
        <v>7.72</v>
      </c>
      <c r="N4" s="12">
        <v>7</v>
      </c>
      <c r="O4" s="12" t="s">
        <v>28</v>
      </c>
      <c r="P4" s="12" t="s">
        <v>29</v>
      </c>
      <c r="Q4" s="12">
        <v>119.99636669786558</v>
      </c>
      <c r="R4" s="12">
        <v>-3.08</v>
      </c>
      <c r="S4" s="12">
        <v>2.1</v>
      </c>
      <c r="T4" s="12">
        <v>-2</v>
      </c>
      <c r="U4" s="12">
        <v>-1.75</v>
      </c>
      <c r="V4" s="12">
        <v>80</v>
      </c>
      <c r="W4" s="12">
        <v>-2.875</v>
      </c>
      <c r="X4" s="12">
        <v>0.6</v>
      </c>
      <c r="Y4" s="12">
        <v>904.80639999999994</v>
      </c>
      <c r="Z4" s="12">
        <f t="shared" ref="Z4:Z64" si="7">(-3.446)+(1.716*G4)-(0.0237*Y4)</f>
        <v>26.72736832</v>
      </c>
      <c r="AA4" s="12">
        <f t="shared" si="0"/>
        <v>7.7195791399817022</v>
      </c>
      <c r="AB4" s="12">
        <f t="shared" si="1"/>
        <v>14.4870703830784</v>
      </c>
      <c r="AC4" s="12">
        <v>2</v>
      </c>
      <c r="AD4" s="12">
        <f t="shared" si="2"/>
        <v>59.591902098440634</v>
      </c>
      <c r="AE4" s="12">
        <f t="shared" si="3"/>
        <v>209.87520828426736</v>
      </c>
      <c r="AF4" s="12">
        <f t="shared" si="4"/>
        <v>7.1231000273737948</v>
      </c>
      <c r="AG4" s="12">
        <f t="shared" si="5"/>
        <v>2.6689136417976873</v>
      </c>
      <c r="AH4" s="15">
        <f t="shared" si="6"/>
        <v>5.0506654981840153</v>
      </c>
    </row>
    <row r="5" spans="1:34" x14ac:dyDescent="0.25">
      <c r="A5" s="12">
        <v>4</v>
      </c>
      <c r="B5" s="12"/>
      <c r="C5" s="12">
        <v>57</v>
      </c>
      <c r="D5" s="12">
        <v>1</v>
      </c>
      <c r="E5" s="12">
        <v>2</v>
      </c>
      <c r="F5" s="12">
        <v>0.7</v>
      </c>
      <c r="G5" s="12">
        <v>26.34</v>
      </c>
      <c r="H5" s="12">
        <v>42.24</v>
      </c>
      <c r="I5" s="12">
        <v>7.99</v>
      </c>
      <c r="J5" s="12">
        <v>42.72</v>
      </c>
      <c r="K5" s="12">
        <v>7.9</v>
      </c>
      <c r="L5" s="12">
        <v>42.48</v>
      </c>
      <c r="M5" s="12">
        <v>7.95</v>
      </c>
      <c r="N5" s="12">
        <v>17</v>
      </c>
      <c r="O5" s="12" t="s">
        <v>28</v>
      </c>
      <c r="P5" s="12" t="s">
        <v>29</v>
      </c>
      <c r="Q5" s="12">
        <v>119.99636669786558</v>
      </c>
      <c r="R5" s="12">
        <v>-2.4500000000000002</v>
      </c>
      <c r="S5" s="12">
        <v>13.48</v>
      </c>
      <c r="T5" s="12">
        <v>-2</v>
      </c>
      <c r="U5" s="12">
        <v>0</v>
      </c>
      <c r="V5" s="12">
        <v>0</v>
      </c>
      <c r="W5" s="12">
        <v>-2</v>
      </c>
      <c r="X5" s="12">
        <v>1</v>
      </c>
      <c r="Y5" s="12">
        <v>693.79560000000004</v>
      </c>
      <c r="Z5" s="12">
        <f t="shared" si="7"/>
        <v>25.310484279999997</v>
      </c>
      <c r="AA5" s="12">
        <f t="shared" si="0"/>
        <v>7.9449152542372889</v>
      </c>
      <c r="AB5" s="12">
        <f t="shared" si="1"/>
        <v>13.537920077633597</v>
      </c>
      <c r="AC5" s="12">
        <v>2</v>
      </c>
      <c r="AD5" s="12">
        <f t="shared" si="2"/>
        <v>63.121678397012367</v>
      </c>
      <c r="AE5" s="12">
        <f t="shared" si="3"/>
        <v>183.27528002839486</v>
      </c>
      <c r="AF5" s="12">
        <f t="shared" si="4"/>
        <v>17.302858389913652</v>
      </c>
      <c r="AG5" s="12">
        <f t="shared" si="5"/>
        <v>4.1596704665049673</v>
      </c>
      <c r="AH5" s="15">
        <f t="shared" si="6"/>
        <v>3.7852447877323216</v>
      </c>
    </row>
    <row r="6" spans="1:34" x14ac:dyDescent="0.25">
      <c r="A6" s="12">
        <v>5</v>
      </c>
      <c r="B6" s="12"/>
      <c r="C6" s="12">
        <v>76</v>
      </c>
      <c r="D6" s="12">
        <v>1</v>
      </c>
      <c r="E6" s="12">
        <v>1</v>
      </c>
      <c r="F6" s="12">
        <v>0.33</v>
      </c>
      <c r="G6" s="12">
        <v>27.72</v>
      </c>
      <c r="H6" s="12">
        <v>45.18</v>
      </c>
      <c r="I6" s="12">
        <v>7.47</v>
      </c>
      <c r="J6" s="12">
        <v>45.49</v>
      </c>
      <c r="K6" s="12">
        <v>7.42</v>
      </c>
      <c r="L6" s="12">
        <v>45.34</v>
      </c>
      <c r="M6" s="12">
        <v>7.45</v>
      </c>
      <c r="N6" s="12">
        <v>10.5</v>
      </c>
      <c r="O6" s="12" t="s">
        <v>28</v>
      </c>
      <c r="P6" s="12" t="s">
        <v>29</v>
      </c>
      <c r="Q6" s="12">
        <v>119.99636669786558</v>
      </c>
      <c r="R6" s="12">
        <v>-2.8</v>
      </c>
      <c r="S6" s="12">
        <v>5.89</v>
      </c>
      <c r="T6" s="12">
        <v>-3</v>
      </c>
      <c r="U6" s="12">
        <v>-0.5</v>
      </c>
      <c r="V6" s="12">
        <v>90</v>
      </c>
      <c r="W6" s="12">
        <v>-3.25</v>
      </c>
      <c r="X6" s="12">
        <v>0.66</v>
      </c>
      <c r="Y6" s="12">
        <v>768.39839999999992</v>
      </c>
      <c r="Z6" s="12">
        <f t="shared" si="7"/>
        <v>25.910477919999998</v>
      </c>
      <c r="AA6" s="12">
        <f t="shared" si="0"/>
        <v>7.4437582708425225</v>
      </c>
      <c r="AB6" s="12">
        <f t="shared" si="1"/>
        <v>14.168668362630399</v>
      </c>
      <c r="AC6" s="12">
        <v>2</v>
      </c>
      <c r="AD6" s="12">
        <f t="shared" si="2"/>
        <v>55.409537194736458</v>
      </c>
      <c r="AE6" s="12">
        <f t="shared" si="3"/>
        <v>200.7511631702036</v>
      </c>
      <c r="AF6" s="12">
        <f t="shared" si="4"/>
        <v>5.2217464021855591</v>
      </c>
      <c r="AG6" s="12">
        <f t="shared" si="5"/>
        <v>2.2851140895337281</v>
      </c>
      <c r="AH6" s="15">
        <f t="shared" si="6"/>
        <v>5.1586441813087944</v>
      </c>
    </row>
    <row r="7" spans="1:34" x14ac:dyDescent="0.25">
      <c r="A7" s="12">
        <v>6</v>
      </c>
      <c r="B7" s="12"/>
      <c r="C7" s="12">
        <v>72</v>
      </c>
      <c r="D7" s="12">
        <v>1</v>
      </c>
      <c r="E7" s="12">
        <v>1</v>
      </c>
      <c r="F7" s="12">
        <v>0.13</v>
      </c>
      <c r="G7" s="12">
        <v>26.93</v>
      </c>
      <c r="H7" s="12">
        <v>44.7</v>
      </c>
      <c r="I7" s="12">
        <v>7.55</v>
      </c>
      <c r="J7" s="12">
        <v>45.49</v>
      </c>
      <c r="K7" s="12">
        <v>7.42</v>
      </c>
      <c r="L7" s="12">
        <v>45.09</v>
      </c>
      <c r="M7" s="12">
        <v>7.48</v>
      </c>
      <c r="N7" s="12">
        <v>13</v>
      </c>
      <c r="O7" s="12" t="s">
        <v>28</v>
      </c>
      <c r="P7" s="12" t="s">
        <v>29</v>
      </c>
      <c r="Q7" s="12">
        <v>119.99636669786558</v>
      </c>
      <c r="R7" s="12">
        <v>-2.81</v>
      </c>
      <c r="S7" s="12">
        <v>8.52</v>
      </c>
      <c r="T7" s="12">
        <v>-2</v>
      </c>
      <c r="U7" s="12">
        <v>-1.25</v>
      </c>
      <c r="V7" s="12">
        <v>60</v>
      </c>
      <c r="W7" s="12">
        <v>-2.625</v>
      </c>
      <c r="X7" s="12">
        <v>0.6</v>
      </c>
      <c r="Y7" s="12">
        <v>725.22489999999993</v>
      </c>
      <c r="Z7" s="12">
        <f t="shared" si="7"/>
        <v>25.578049870000005</v>
      </c>
      <c r="AA7" s="12">
        <f t="shared" si="0"/>
        <v>7.4850299401197598</v>
      </c>
      <c r="AB7" s="12">
        <f t="shared" si="1"/>
        <v>13.949990490064401</v>
      </c>
      <c r="AC7" s="12">
        <v>2</v>
      </c>
      <c r="AD7" s="12">
        <f t="shared" si="2"/>
        <v>56.025673204489216</v>
      </c>
      <c r="AE7" s="12">
        <f t="shared" si="3"/>
        <v>194.60223467288722</v>
      </c>
      <c r="AF7" s="12">
        <f t="shared" si="4"/>
        <v>7.3751145362674109</v>
      </c>
      <c r="AG7" s="12">
        <f t="shared" si="5"/>
        <v>2.7157162105543007</v>
      </c>
      <c r="AH7" s="15">
        <f t="shared" si="6"/>
        <v>4.7693137295654591</v>
      </c>
    </row>
    <row r="8" spans="1:34" x14ac:dyDescent="0.25">
      <c r="A8" s="12">
        <v>7</v>
      </c>
      <c r="B8" s="12"/>
      <c r="C8" s="12">
        <v>59</v>
      </c>
      <c r="D8" s="12">
        <v>2</v>
      </c>
      <c r="E8" s="12">
        <v>2</v>
      </c>
      <c r="F8" s="12">
        <v>0.8</v>
      </c>
      <c r="G8" s="12">
        <v>25.22</v>
      </c>
      <c r="H8" s="12">
        <v>44.76</v>
      </c>
      <c r="I8" s="12">
        <v>7.54</v>
      </c>
      <c r="J8" s="12">
        <v>44.94</v>
      </c>
      <c r="K8" s="12">
        <v>7.51</v>
      </c>
      <c r="L8" s="12">
        <v>44.85</v>
      </c>
      <c r="M8" s="12">
        <v>7.53</v>
      </c>
      <c r="N8" s="12">
        <v>15</v>
      </c>
      <c r="O8" s="12" t="s">
        <v>28</v>
      </c>
      <c r="P8" s="12" t="s">
        <v>29</v>
      </c>
      <c r="Q8" s="12">
        <v>119.99636669786558</v>
      </c>
      <c r="R8" s="12">
        <v>-0.62</v>
      </c>
      <c r="S8" s="12">
        <v>14.03</v>
      </c>
      <c r="T8" s="12">
        <v>-0.5</v>
      </c>
      <c r="U8" s="12">
        <v>0</v>
      </c>
      <c r="V8" s="12">
        <v>0</v>
      </c>
      <c r="W8" s="12">
        <v>-0.5</v>
      </c>
      <c r="X8" s="12">
        <v>1</v>
      </c>
      <c r="Y8" s="12">
        <v>636.0483999999999</v>
      </c>
      <c r="Z8" s="12">
        <f t="shared" si="7"/>
        <v>24.757172920000002</v>
      </c>
      <c r="AA8" s="12">
        <f t="shared" si="0"/>
        <v>7.5250836120401337</v>
      </c>
      <c r="AB8" s="12">
        <f t="shared" si="1"/>
        <v>13.4469798460304</v>
      </c>
      <c r="AC8" s="12">
        <v>2</v>
      </c>
      <c r="AD8" s="12">
        <f t="shared" si="2"/>
        <v>56.626883368194981</v>
      </c>
      <c r="AE8" s="12">
        <f t="shared" si="3"/>
        <v>180.82126697954777</v>
      </c>
      <c r="AF8" s="12">
        <f t="shared" si="4"/>
        <v>11.421566623308038</v>
      </c>
      <c r="AG8" s="12">
        <f t="shared" si="5"/>
        <v>3.3795808354451351</v>
      </c>
      <c r="AH8" s="15">
        <f t="shared" si="6"/>
        <v>4.1455027765949986</v>
      </c>
    </row>
    <row r="9" spans="1:34" x14ac:dyDescent="0.25">
      <c r="A9" s="12">
        <v>8</v>
      </c>
      <c r="B9" s="12"/>
      <c r="C9" s="12">
        <v>71</v>
      </c>
      <c r="D9" s="12">
        <v>1</v>
      </c>
      <c r="E9" s="12">
        <v>2</v>
      </c>
      <c r="F9" s="12">
        <v>0.05</v>
      </c>
      <c r="G9" s="12">
        <v>27.3</v>
      </c>
      <c r="H9" s="12">
        <v>43.05</v>
      </c>
      <c r="I9" s="12">
        <v>7.84</v>
      </c>
      <c r="J9" s="12">
        <v>43.6</v>
      </c>
      <c r="K9" s="12">
        <v>7.74</v>
      </c>
      <c r="L9" s="12">
        <v>43.33</v>
      </c>
      <c r="M9" s="12">
        <v>7.79</v>
      </c>
      <c r="N9" s="12">
        <v>13.5</v>
      </c>
      <c r="O9" s="12" t="s">
        <v>28</v>
      </c>
      <c r="P9" s="12" t="s">
        <v>29</v>
      </c>
      <c r="Q9" s="12">
        <v>119.99636669786558</v>
      </c>
      <c r="R9" s="12">
        <v>-2.48</v>
      </c>
      <c r="S9" s="12">
        <v>9.77</v>
      </c>
      <c r="T9" s="12">
        <v>-2.5</v>
      </c>
      <c r="U9" s="12">
        <v>0</v>
      </c>
      <c r="V9" s="12">
        <v>0</v>
      </c>
      <c r="W9" s="12">
        <v>-2.5</v>
      </c>
      <c r="X9" s="12">
        <v>0.95</v>
      </c>
      <c r="Y9" s="12">
        <v>745.29000000000008</v>
      </c>
      <c r="Z9" s="12">
        <f t="shared" si="7"/>
        <v>25.737427000000004</v>
      </c>
      <c r="AA9" s="12">
        <f t="shared" si="0"/>
        <v>7.7890606969766907</v>
      </c>
      <c r="AB9" s="12">
        <f t="shared" si="1"/>
        <v>13.870605859240001</v>
      </c>
      <c r="AC9" s="12">
        <v>2</v>
      </c>
      <c r="AD9" s="12">
        <f t="shared" si="2"/>
        <v>60.669466541187013</v>
      </c>
      <c r="AE9" s="12">
        <f t="shared" si="3"/>
        <v>192.39370690238306</v>
      </c>
      <c r="AF9" s="12">
        <f t="shared" si="4"/>
        <v>12.571039815591249</v>
      </c>
      <c r="AG9" s="12">
        <f t="shared" si="5"/>
        <v>3.5455662193211466</v>
      </c>
      <c r="AH9" s="15">
        <f t="shared" si="6"/>
        <v>4.2434944776555437</v>
      </c>
    </row>
    <row r="10" spans="1:34" x14ac:dyDescent="0.25">
      <c r="A10" s="12">
        <v>9</v>
      </c>
      <c r="B10" s="12"/>
      <c r="C10" s="12">
        <v>76</v>
      </c>
      <c r="D10" s="12">
        <v>2</v>
      </c>
      <c r="E10" s="12">
        <v>2</v>
      </c>
      <c r="F10" s="12">
        <v>0.8</v>
      </c>
      <c r="G10" s="12">
        <v>27.29</v>
      </c>
      <c r="H10" s="12">
        <v>44.18</v>
      </c>
      <c r="I10" s="12">
        <v>7.64</v>
      </c>
      <c r="J10" s="12">
        <v>44.53</v>
      </c>
      <c r="K10" s="12">
        <v>7.58</v>
      </c>
      <c r="L10" s="12">
        <v>44.36</v>
      </c>
      <c r="M10" s="12">
        <v>7.61</v>
      </c>
      <c r="N10" s="12">
        <v>9.5</v>
      </c>
      <c r="O10" s="12" t="s">
        <v>28</v>
      </c>
      <c r="P10" s="12" t="s">
        <v>29</v>
      </c>
      <c r="Q10" s="12">
        <v>119.99636669786558</v>
      </c>
      <c r="R10" s="12">
        <v>0.64</v>
      </c>
      <c r="S10" s="12">
        <v>8.4700000000000006</v>
      </c>
      <c r="T10" s="12">
        <v>-0.5</v>
      </c>
      <c r="U10" s="12">
        <v>0</v>
      </c>
      <c r="V10" s="12">
        <v>0</v>
      </c>
      <c r="W10" s="12">
        <v>-0.5</v>
      </c>
      <c r="X10" s="12">
        <v>0.95</v>
      </c>
      <c r="Y10" s="12">
        <v>744.7441</v>
      </c>
      <c r="Z10" s="12">
        <f t="shared" si="7"/>
        <v>25.733204830000002</v>
      </c>
      <c r="AA10" s="12">
        <f t="shared" si="0"/>
        <v>7.6082055906221822</v>
      </c>
      <c r="AB10" s="12">
        <f t="shared" si="1"/>
        <v>13.969079605299601</v>
      </c>
      <c r="AC10" s="12">
        <v>2</v>
      </c>
      <c r="AD10" s="12">
        <f t="shared" si="2"/>
        <v>57.884792309174628</v>
      </c>
      <c r="AE10" s="12">
        <f t="shared" si="3"/>
        <v>195.13518501919728</v>
      </c>
      <c r="AF10" s="12">
        <f t="shared" si="4"/>
        <v>9.1009960543753081</v>
      </c>
      <c r="AG10" s="12">
        <f t="shared" si="5"/>
        <v>3.0167857156873619</v>
      </c>
      <c r="AH10" s="15">
        <f t="shared" si="6"/>
        <v>4.5914198749348198</v>
      </c>
    </row>
    <row r="11" spans="1:34" x14ac:dyDescent="0.25">
      <c r="A11" s="12">
        <v>10</v>
      </c>
      <c r="B11" s="12"/>
      <c r="C11" s="12">
        <v>64</v>
      </c>
      <c r="D11" s="12">
        <v>2</v>
      </c>
      <c r="E11" s="12">
        <v>2</v>
      </c>
      <c r="F11" s="12">
        <v>0.1</v>
      </c>
      <c r="G11" s="12">
        <v>25.57</v>
      </c>
      <c r="H11" s="12">
        <v>46.81</v>
      </c>
      <c r="I11" s="12">
        <v>7.21</v>
      </c>
      <c r="J11" s="12">
        <v>47.6</v>
      </c>
      <c r="K11" s="12">
        <v>7.09</v>
      </c>
      <c r="L11" s="12">
        <v>47.2</v>
      </c>
      <c r="M11" s="12">
        <v>7.15</v>
      </c>
      <c r="N11" s="12">
        <v>11</v>
      </c>
      <c r="O11" s="12" t="s">
        <v>28</v>
      </c>
      <c r="P11" s="12" t="s">
        <v>29</v>
      </c>
      <c r="Q11" s="12">
        <v>119.99636669786558</v>
      </c>
      <c r="R11" s="12">
        <v>-0.5</v>
      </c>
      <c r="S11" s="12">
        <v>10.11</v>
      </c>
      <c r="T11" s="12">
        <v>-0.25</v>
      </c>
      <c r="U11" s="12">
        <v>-0.5</v>
      </c>
      <c r="V11" s="12">
        <v>5</v>
      </c>
      <c r="W11" s="12">
        <v>-0.5</v>
      </c>
      <c r="X11" s="12">
        <v>1</v>
      </c>
      <c r="Y11" s="12">
        <v>653.82490000000007</v>
      </c>
      <c r="Z11" s="12">
        <f t="shared" si="7"/>
        <v>24.936469870000003</v>
      </c>
      <c r="AA11" s="12">
        <f t="shared" si="0"/>
        <v>7.1504237288135588</v>
      </c>
      <c r="AB11" s="12">
        <f t="shared" si="1"/>
        <v>13.782010780464402</v>
      </c>
      <c r="AC11" s="12">
        <v>2</v>
      </c>
      <c r="AD11" s="12">
        <f t="shared" si="2"/>
        <v>51.12855950158</v>
      </c>
      <c r="AE11" s="12">
        <f t="shared" si="3"/>
        <v>189.94382115283699</v>
      </c>
      <c r="AF11" s="12">
        <f t="shared" si="4"/>
        <v>3.6426042133707526</v>
      </c>
      <c r="AG11" s="12">
        <f t="shared" si="5"/>
        <v>1.9085607701539797</v>
      </c>
      <c r="AH11" s="15">
        <f t="shared" si="6"/>
        <v>5.2418629586595795</v>
      </c>
    </row>
    <row r="12" spans="1:34" x14ac:dyDescent="0.25">
      <c r="A12" s="12">
        <v>11</v>
      </c>
      <c r="B12" s="12"/>
      <c r="C12" s="12">
        <v>69</v>
      </c>
      <c r="D12" s="12">
        <v>2</v>
      </c>
      <c r="E12" s="12">
        <v>2</v>
      </c>
      <c r="F12" s="12">
        <v>0.1</v>
      </c>
      <c r="G12" s="12">
        <v>26.45</v>
      </c>
      <c r="H12" s="12">
        <v>43.05</v>
      </c>
      <c r="I12" s="12">
        <v>7.84</v>
      </c>
      <c r="J12" s="12">
        <v>45.06</v>
      </c>
      <c r="K12" s="12">
        <v>7.49</v>
      </c>
      <c r="L12" s="12">
        <v>44.06</v>
      </c>
      <c r="M12" s="12">
        <v>7.67</v>
      </c>
      <c r="N12" s="12">
        <v>15</v>
      </c>
      <c r="O12" s="12" t="s">
        <v>28</v>
      </c>
      <c r="P12" s="12" t="s">
        <v>29</v>
      </c>
      <c r="Q12" s="12">
        <v>119.99636669786558</v>
      </c>
      <c r="R12" s="12">
        <v>-2.4500000000000002</v>
      </c>
      <c r="S12" s="12">
        <v>11.28</v>
      </c>
      <c r="T12" s="12">
        <v>-1.5</v>
      </c>
      <c r="U12" s="12">
        <v>-1</v>
      </c>
      <c r="V12" s="12">
        <v>15</v>
      </c>
      <c r="W12" s="12">
        <v>-2</v>
      </c>
      <c r="X12" s="12">
        <v>1</v>
      </c>
      <c r="Y12" s="12">
        <v>699.60249999999996</v>
      </c>
      <c r="Z12" s="12">
        <f t="shared" si="7"/>
        <v>25.36162075</v>
      </c>
      <c r="AA12" s="12">
        <f t="shared" si="0"/>
        <v>7.6600090785292778</v>
      </c>
      <c r="AB12" s="12">
        <f t="shared" si="1"/>
        <v>13.72262991249</v>
      </c>
      <c r="AC12" s="12">
        <v>2</v>
      </c>
      <c r="AD12" s="12">
        <f t="shared" si="2"/>
        <v>58.675739083150958</v>
      </c>
      <c r="AE12" s="12">
        <f t="shared" si="3"/>
        <v>188.31057171516528</v>
      </c>
      <c r="AF12" s="12">
        <f t="shared" si="4"/>
        <v>11.598096154359638</v>
      </c>
      <c r="AG12" s="12">
        <f t="shared" si="5"/>
        <v>3.4055977675526563</v>
      </c>
      <c r="AH12" s="15">
        <f t="shared" si="6"/>
        <v>4.2544113109766215</v>
      </c>
    </row>
    <row r="13" spans="1:34" x14ac:dyDescent="0.25">
      <c r="A13" s="12">
        <v>12</v>
      </c>
      <c r="B13" s="12"/>
      <c r="C13" s="12">
        <v>49</v>
      </c>
      <c r="D13" s="12">
        <v>1</v>
      </c>
      <c r="E13" s="12">
        <v>2</v>
      </c>
      <c r="F13" s="12">
        <v>0.05</v>
      </c>
      <c r="G13" s="12">
        <v>27.51</v>
      </c>
      <c r="H13" s="12">
        <v>40.659999999999997</v>
      </c>
      <c r="I13" s="12">
        <v>8.3000000000000007</v>
      </c>
      <c r="J13" s="12">
        <v>41.51</v>
      </c>
      <c r="K13" s="12">
        <v>8.1300000000000008</v>
      </c>
      <c r="L13" s="12">
        <v>41.08</v>
      </c>
      <c r="M13" s="12">
        <v>8.2100000000000009</v>
      </c>
      <c r="N13" s="12">
        <v>13</v>
      </c>
      <c r="O13" s="12" t="s">
        <v>28</v>
      </c>
      <c r="P13" s="12" t="s">
        <v>29</v>
      </c>
      <c r="Q13" s="12">
        <v>119.99636669786558</v>
      </c>
      <c r="R13" s="12">
        <v>0.68</v>
      </c>
      <c r="S13" s="12">
        <v>12.01</v>
      </c>
      <c r="T13" s="12">
        <v>0</v>
      </c>
      <c r="U13" s="12">
        <v>-1.25</v>
      </c>
      <c r="V13" s="12">
        <v>171</v>
      </c>
      <c r="W13" s="12">
        <v>-0.625</v>
      </c>
      <c r="X13" s="12">
        <v>1.25</v>
      </c>
      <c r="Y13" s="12">
        <v>756.80010000000004</v>
      </c>
      <c r="Z13" s="12">
        <f t="shared" si="7"/>
        <v>25.824997630000002</v>
      </c>
      <c r="AA13" s="12">
        <f t="shared" si="0"/>
        <v>8.215676728334957</v>
      </c>
      <c r="AB13" s="12">
        <f t="shared" si="1"/>
        <v>13.701257615635601</v>
      </c>
      <c r="AC13" s="12">
        <v>2</v>
      </c>
      <c r="AD13" s="12">
        <f t="shared" si="2"/>
        <v>67.497344104504577</v>
      </c>
      <c r="AE13" s="12">
        <f t="shared" si="3"/>
        <v>187.72446025001256</v>
      </c>
      <c r="AF13" s="12">
        <f t="shared" si="4"/>
        <v>20.566229042001439</v>
      </c>
      <c r="AG13" s="12">
        <f t="shared" si="5"/>
        <v>4.5350004456451201</v>
      </c>
      <c r="AH13" s="15">
        <f t="shared" si="6"/>
        <v>3.6806762826898369</v>
      </c>
    </row>
    <row r="14" spans="1:34" x14ac:dyDescent="0.25">
      <c r="A14" s="12">
        <v>13</v>
      </c>
      <c r="B14" s="12"/>
      <c r="C14" s="12">
        <v>72</v>
      </c>
      <c r="D14" s="12">
        <v>2</v>
      </c>
      <c r="E14" s="12">
        <v>1</v>
      </c>
      <c r="F14" s="12">
        <v>0.3</v>
      </c>
      <c r="G14" s="12">
        <v>28.55</v>
      </c>
      <c r="H14" s="12">
        <v>43.32</v>
      </c>
      <c r="I14" s="12">
        <v>7.79</v>
      </c>
      <c r="J14" s="12">
        <v>44.29</v>
      </c>
      <c r="K14" s="12">
        <v>7.62</v>
      </c>
      <c r="L14" s="12">
        <v>43.81</v>
      </c>
      <c r="M14" s="12">
        <v>7.71</v>
      </c>
      <c r="N14" s="12">
        <v>7</v>
      </c>
      <c r="O14" s="12" t="s">
        <v>28</v>
      </c>
      <c r="P14" s="12" t="s">
        <v>29</v>
      </c>
      <c r="Q14" s="12">
        <v>119.99636669786558</v>
      </c>
      <c r="R14" s="12">
        <v>-0.75</v>
      </c>
      <c r="S14" s="12">
        <v>5.79</v>
      </c>
      <c r="T14" s="12">
        <v>0</v>
      </c>
      <c r="U14" s="12">
        <v>-1.5</v>
      </c>
      <c r="V14" s="12">
        <v>93</v>
      </c>
      <c r="W14" s="12">
        <v>-0.75</v>
      </c>
      <c r="X14" s="12">
        <v>0.9</v>
      </c>
      <c r="Y14" s="12">
        <v>815.10250000000008</v>
      </c>
      <c r="Z14" s="12">
        <f t="shared" si="7"/>
        <v>26.227870749999997</v>
      </c>
      <c r="AA14" s="12">
        <f t="shared" si="0"/>
        <v>7.7037206117324804</v>
      </c>
      <c r="AB14" s="12">
        <f t="shared" si="1"/>
        <v>14.204123862489997</v>
      </c>
      <c r="AC14" s="12">
        <v>2</v>
      </c>
      <c r="AD14" s="12">
        <f t="shared" si="2"/>
        <v>59.347311263631859</v>
      </c>
      <c r="AE14" s="12">
        <f t="shared" si="3"/>
        <v>201.75713470095775</v>
      </c>
      <c r="AF14" s="12">
        <f t="shared" si="4"/>
        <v>8.9080275883924216</v>
      </c>
      <c r="AG14" s="12">
        <f t="shared" si="5"/>
        <v>2.9846319016576266</v>
      </c>
      <c r="AH14" s="15">
        <f t="shared" si="6"/>
        <v>4.7190887100748533</v>
      </c>
    </row>
    <row r="15" spans="1:34" x14ac:dyDescent="0.25">
      <c r="A15" s="12">
        <v>14</v>
      </c>
      <c r="B15" s="12"/>
      <c r="C15" s="12">
        <v>85</v>
      </c>
      <c r="D15" s="12">
        <v>2</v>
      </c>
      <c r="E15" s="12">
        <v>2</v>
      </c>
      <c r="F15" s="12">
        <v>0.1</v>
      </c>
      <c r="G15" s="12">
        <v>26.09</v>
      </c>
      <c r="H15" s="12">
        <v>43.66</v>
      </c>
      <c r="I15" s="12">
        <v>7.73</v>
      </c>
      <c r="J15" s="12">
        <v>46.75</v>
      </c>
      <c r="K15" s="12">
        <v>7.22</v>
      </c>
      <c r="L15" s="12">
        <v>45.2</v>
      </c>
      <c r="M15" s="12">
        <v>7.47</v>
      </c>
      <c r="N15" s="12">
        <v>15.5</v>
      </c>
      <c r="O15" s="12" t="s">
        <v>28</v>
      </c>
      <c r="P15" s="12" t="s">
        <v>29</v>
      </c>
      <c r="Q15" s="12">
        <v>119.99636669786558</v>
      </c>
      <c r="R15" s="12">
        <v>-2.91</v>
      </c>
      <c r="S15" s="12">
        <v>10.97</v>
      </c>
      <c r="T15" s="12">
        <v>-3.5</v>
      </c>
      <c r="U15" s="12">
        <v>-2</v>
      </c>
      <c r="V15" s="12">
        <v>170</v>
      </c>
      <c r="W15" s="12">
        <v>-4.5</v>
      </c>
      <c r="X15" s="12">
        <v>0.5</v>
      </c>
      <c r="Y15" s="12">
        <v>680.68809999999996</v>
      </c>
      <c r="Z15" s="12">
        <f t="shared" si="7"/>
        <v>25.192132030000003</v>
      </c>
      <c r="AA15" s="12">
        <f t="shared" si="0"/>
        <v>7.466814159292035</v>
      </c>
      <c r="AB15" s="12">
        <f t="shared" si="1"/>
        <v>13.735348161363602</v>
      </c>
      <c r="AC15" s="12">
        <v>2</v>
      </c>
      <c r="AD15" s="12">
        <f t="shared" si="2"/>
        <v>55.753313689404017</v>
      </c>
      <c r="AE15" s="12">
        <f t="shared" si="3"/>
        <v>188.65978911387447</v>
      </c>
      <c r="AF15" s="12">
        <f t="shared" si="4"/>
        <v>8.5883664109354001</v>
      </c>
      <c r="AG15" s="12">
        <f t="shared" si="5"/>
        <v>2.9305914780015656</v>
      </c>
      <c r="AH15" s="15">
        <f t="shared" si="6"/>
        <v>4.5362226812904698</v>
      </c>
    </row>
    <row r="16" spans="1:34" x14ac:dyDescent="0.25">
      <c r="A16" s="12">
        <v>15</v>
      </c>
      <c r="B16" s="12"/>
      <c r="C16" s="12">
        <v>70</v>
      </c>
      <c r="D16" s="12">
        <v>1</v>
      </c>
      <c r="E16" s="12">
        <v>2</v>
      </c>
      <c r="F16" s="12">
        <v>0.2</v>
      </c>
      <c r="G16" s="12">
        <v>25.49</v>
      </c>
      <c r="H16" s="12">
        <v>43.77</v>
      </c>
      <c r="I16" s="12">
        <v>7.71</v>
      </c>
      <c r="J16" s="12">
        <v>44.82</v>
      </c>
      <c r="K16" s="12">
        <v>7.53</v>
      </c>
      <c r="L16" s="12">
        <v>44.3</v>
      </c>
      <c r="M16" s="12">
        <v>7.62</v>
      </c>
      <c r="N16" s="12">
        <v>15</v>
      </c>
      <c r="O16" s="12" t="s">
        <v>28</v>
      </c>
      <c r="P16" s="12" t="s">
        <v>29</v>
      </c>
      <c r="Q16" s="12">
        <v>119.99636669786558</v>
      </c>
      <c r="R16" s="12">
        <v>-0.75</v>
      </c>
      <c r="S16" s="12">
        <v>13.84</v>
      </c>
      <c r="T16" s="12">
        <v>0</v>
      </c>
      <c r="U16" s="12">
        <v>-1.25</v>
      </c>
      <c r="V16" s="12">
        <v>125</v>
      </c>
      <c r="W16" s="12">
        <v>-0.625</v>
      </c>
      <c r="X16" s="12">
        <v>0.66</v>
      </c>
      <c r="Y16" s="12">
        <v>649.74009999999987</v>
      </c>
      <c r="Z16" s="12">
        <f t="shared" si="7"/>
        <v>24.895999630000006</v>
      </c>
      <c r="AA16" s="12">
        <f t="shared" si="0"/>
        <v>7.6185101580135441</v>
      </c>
      <c r="AB16" s="12">
        <f t="shared" si="1"/>
        <v>13.474171303875602</v>
      </c>
      <c r="AC16" s="12">
        <v>2</v>
      </c>
      <c r="AD16" s="12">
        <f t="shared" si="2"/>
        <v>58.041697027755561</v>
      </c>
      <c r="AE16" s="12">
        <f t="shared" si="3"/>
        <v>181.55329232618473</v>
      </c>
      <c r="AF16" s="12">
        <f t="shared" si="4"/>
        <v>12.653373946209378</v>
      </c>
      <c r="AG16" s="12">
        <f t="shared" si="5"/>
        <v>3.5571581278050286</v>
      </c>
      <c r="AH16" s="15">
        <f t="shared" si="6"/>
        <v>4.061352030208516</v>
      </c>
    </row>
    <row r="17" spans="1:34" x14ac:dyDescent="0.25">
      <c r="A17" s="12">
        <v>16</v>
      </c>
      <c r="B17" s="12"/>
      <c r="C17" s="12">
        <v>43</v>
      </c>
      <c r="D17" s="12">
        <v>1</v>
      </c>
      <c r="E17" s="12">
        <v>1</v>
      </c>
      <c r="F17" s="12">
        <v>0.12</v>
      </c>
      <c r="G17" s="12">
        <v>28.72</v>
      </c>
      <c r="H17" s="12">
        <v>40.71</v>
      </c>
      <c r="I17" s="12">
        <v>8.2899999999999991</v>
      </c>
      <c r="J17" s="12">
        <v>42.19</v>
      </c>
      <c r="K17" s="12">
        <v>8</v>
      </c>
      <c r="L17" s="12">
        <v>41.45</v>
      </c>
      <c r="M17" s="12">
        <v>8.14</v>
      </c>
      <c r="N17" s="12">
        <v>15.5</v>
      </c>
      <c r="O17" s="12" t="s">
        <v>28</v>
      </c>
      <c r="P17" s="12" t="s">
        <v>29</v>
      </c>
      <c r="Q17" s="12">
        <v>119.99636669786558</v>
      </c>
      <c r="R17" s="12">
        <v>-5</v>
      </c>
      <c r="S17" s="12">
        <v>8.57</v>
      </c>
      <c r="T17" s="12">
        <v>-4.25</v>
      </c>
      <c r="U17" s="12">
        <v>-1</v>
      </c>
      <c r="V17" s="12">
        <v>1</v>
      </c>
      <c r="W17" s="12">
        <v>-4.75</v>
      </c>
      <c r="X17" s="12">
        <v>1</v>
      </c>
      <c r="Y17" s="12">
        <v>824.83839999999998</v>
      </c>
      <c r="Z17" s="12">
        <f t="shared" si="7"/>
        <v>26.288849920000001</v>
      </c>
      <c r="AA17" s="12">
        <f t="shared" si="0"/>
        <v>8.1423401688781656</v>
      </c>
      <c r="AB17" s="12">
        <f t="shared" si="1"/>
        <v>14.008463015270401</v>
      </c>
      <c r="AC17" s="12">
        <v>2</v>
      </c>
      <c r="AD17" s="12">
        <f t="shared" si="2"/>
        <v>66.297703425726908</v>
      </c>
      <c r="AE17" s="12">
        <f t="shared" si="3"/>
        <v>196.2370360501987</v>
      </c>
      <c r="AF17" s="12">
        <f t="shared" si="4"/>
        <v>17.238444413177234</v>
      </c>
      <c r="AG17" s="12">
        <f t="shared" si="5"/>
        <v>4.1519205692278405</v>
      </c>
      <c r="AH17" s="15">
        <f t="shared" si="6"/>
        <v>3.9904195996503251</v>
      </c>
    </row>
    <row r="18" spans="1:34" x14ac:dyDescent="0.25">
      <c r="A18" s="12">
        <v>17</v>
      </c>
      <c r="B18" s="12"/>
      <c r="C18" s="12">
        <v>66</v>
      </c>
      <c r="D18" s="12">
        <v>1</v>
      </c>
      <c r="E18" s="12">
        <v>2</v>
      </c>
      <c r="F18" s="12">
        <v>0.33</v>
      </c>
      <c r="G18" s="12">
        <v>26.81</v>
      </c>
      <c r="H18" s="12">
        <v>43.83</v>
      </c>
      <c r="I18" s="12">
        <v>7.7</v>
      </c>
      <c r="J18" s="12">
        <v>44.12</v>
      </c>
      <c r="K18" s="12">
        <v>7.65</v>
      </c>
      <c r="L18" s="12">
        <v>43.97</v>
      </c>
      <c r="M18" s="12">
        <v>7.68</v>
      </c>
      <c r="N18" s="12">
        <v>14.5</v>
      </c>
      <c r="O18" s="12" t="s">
        <v>28</v>
      </c>
      <c r="P18" s="12" t="s">
        <v>29</v>
      </c>
      <c r="Q18" s="12">
        <v>119.99636669786558</v>
      </c>
      <c r="R18" s="12">
        <v>-2.76</v>
      </c>
      <c r="S18" s="12">
        <v>10.32</v>
      </c>
      <c r="T18" s="12">
        <v>-3</v>
      </c>
      <c r="U18" s="12">
        <v>0</v>
      </c>
      <c r="V18" s="12">
        <v>0</v>
      </c>
      <c r="W18" s="12">
        <v>-3</v>
      </c>
      <c r="X18" s="12">
        <v>0.8</v>
      </c>
      <c r="Y18" s="12">
        <v>718.77609999999993</v>
      </c>
      <c r="Z18" s="12">
        <f t="shared" si="7"/>
        <v>25.524966429999999</v>
      </c>
      <c r="AA18" s="12">
        <f t="shared" si="0"/>
        <v>7.6756879690698208</v>
      </c>
      <c r="AB18" s="12">
        <f t="shared" si="1"/>
        <v>13.809223391091599</v>
      </c>
      <c r="AC18" s="12">
        <v>2</v>
      </c>
      <c r="AD18" s="12">
        <f t="shared" si="2"/>
        <v>58.916185798523188</v>
      </c>
      <c r="AE18" s="12">
        <f t="shared" si="3"/>
        <v>190.69465066507138</v>
      </c>
      <c r="AF18" s="12">
        <f t="shared" si="4"/>
        <v>11.242523132255343</v>
      </c>
      <c r="AG18" s="12">
        <f t="shared" si="5"/>
        <v>3.3529871953610773</v>
      </c>
      <c r="AH18" s="15">
        <f t="shared" si="6"/>
        <v>4.3227007737087435</v>
      </c>
    </row>
    <row r="19" spans="1:34" x14ac:dyDescent="0.25">
      <c r="A19" s="12">
        <v>18</v>
      </c>
      <c r="B19" s="12"/>
      <c r="C19" s="12">
        <v>77</v>
      </c>
      <c r="D19" s="12">
        <v>2</v>
      </c>
      <c r="E19" s="12">
        <v>2</v>
      </c>
      <c r="F19" s="12">
        <v>0.1</v>
      </c>
      <c r="G19" s="12">
        <v>27.07</v>
      </c>
      <c r="H19" s="12">
        <v>42.13</v>
      </c>
      <c r="I19" s="12">
        <v>8.01</v>
      </c>
      <c r="J19" s="12">
        <v>44</v>
      </c>
      <c r="K19" s="12">
        <v>7.67</v>
      </c>
      <c r="L19" s="12">
        <v>43.06</v>
      </c>
      <c r="M19" s="12">
        <v>7.84</v>
      </c>
      <c r="N19" s="12">
        <v>12.5</v>
      </c>
      <c r="O19" s="12" t="s">
        <v>28</v>
      </c>
      <c r="P19" s="12" t="s">
        <v>29</v>
      </c>
      <c r="Q19" s="12">
        <v>119.99636669786558</v>
      </c>
      <c r="R19" s="12">
        <v>-1.1499999999999999</v>
      </c>
      <c r="S19" s="12">
        <v>10.76</v>
      </c>
      <c r="T19" s="12">
        <v>-0.25</v>
      </c>
      <c r="U19" s="12">
        <v>-0.5</v>
      </c>
      <c r="V19" s="12">
        <v>13</v>
      </c>
      <c r="W19" s="12">
        <v>-0.5</v>
      </c>
      <c r="X19" s="12">
        <v>0.7</v>
      </c>
      <c r="Y19" s="12">
        <v>732.78489999999999</v>
      </c>
      <c r="Z19" s="12">
        <f t="shared" si="7"/>
        <v>25.639117870000003</v>
      </c>
      <c r="AA19" s="12">
        <f t="shared" si="0"/>
        <v>7.837900603808639</v>
      </c>
      <c r="AB19" s="12">
        <f t="shared" si="1"/>
        <v>13.786721530224401</v>
      </c>
      <c r="AC19" s="12">
        <v>2</v>
      </c>
      <c r="AD19" s="12">
        <f t="shared" si="2"/>
        <v>61.432685875183829</v>
      </c>
      <c r="AE19" s="12">
        <f t="shared" si="3"/>
        <v>190.07369055195306</v>
      </c>
      <c r="AF19" s="12">
        <f t="shared" si="4"/>
        <v>13.914263237195563</v>
      </c>
      <c r="AG19" s="12">
        <f t="shared" si="5"/>
        <v>3.7301827350942962</v>
      </c>
      <c r="AH19" s="15">
        <f t="shared" si="6"/>
        <v>4.1077178687143423</v>
      </c>
    </row>
    <row r="20" spans="1:34" x14ac:dyDescent="0.25">
      <c r="A20" s="12">
        <v>19</v>
      </c>
      <c r="B20" s="12"/>
      <c r="C20" s="12">
        <v>62</v>
      </c>
      <c r="D20" s="12">
        <v>1</v>
      </c>
      <c r="E20" s="12">
        <v>1</v>
      </c>
      <c r="F20" s="12">
        <v>0.9</v>
      </c>
      <c r="G20" s="12">
        <v>25.83</v>
      </c>
      <c r="H20" s="12">
        <v>45.24</v>
      </c>
      <c r="I20" s="12">
        <v>7.46</v>
      </c>
      <c r="J20" s="12">
        <v>46.11</v>
      </c>
      <c r="K20" s="12">
        <v>7.32</v>
      </c>
      <c r="L20" s="12">
        <v>45.67</v>
      </c>
      <c r="M20" s="12">
        <v>7.39</v>
      </c>
      <c r="N20" s="12">
        <v>14.5</v>
      </c>
      <c r="O20" s="12" t="s">
        <v>28</v>
      </c>
      <c r="P20" s="12" t="s">
        <v>29</v>
      </c>
      <c r="Q20" s="12">
        <v>119.99636669786558</v>
      </c>
      <c r="R20" s="12">
        <v>-2.1</v>
      </c>
      <c r="S20" s="12">
        <v>11.13</v>
      </c>
      <c r="T20" s="12">
        <v>-1.5</v>
      </c>
      <c r="U20" s="12">
        <v>-1</v>
      </c>
      <c r="V20" s="12">
        <v>170</v>
      </c>
      <c r="W20" s="12">
        <v>-2</v>
      </c>
      <c r="X20" s="12">
        <v>1</v>
      </c>
      <c r="Y20" s="12">
        <v>667.18889999999988</v>
      </c>
      <c r="Z20" s="12">
        <f t="shared" si="7"/>
        <v>25.065903070000001</v>
      </c>
      <c r="AA20" s="12">
        <f t="shared" si="0"/>
        <v>7.3899715349244577</v>
      </c>
      <c r="AB20" s="12">
        <f t="shared" si="1"/>
        <v>13.707675301248401</v>
      </c>
      <c r="AC20" s="12">
        <v>2</v>
      </c>
      <c r="AD20" s="12">
        <f t="shared" si="2"/>
        <v>54.611679286993748</v>
      </c>
      <c r="AE20" s="12">
        <f t="shared" si="3"/>
        <v>187.90036216445543</v>
      </c>
      <c r="AF20" s="12">
        <f t="shared" si="4"/>
        <v>7.6365887458798909</v>
      </c>
      <c r="AG20" s="12">
        <f t="shared" si="5"/>
        <v>2.7634378491075009</v>
      </c>
      <c r="AH20" s="15">
        <f t="shared" si="6"/>
        <v>4.6265336858169572</v>
      </c>
    </row>
    <row r="21" spans="1:34" x14ac:dyDescent="0.25">
      <c r="A21" s="12">
        <v>20</v>
      </c>
      <c r="B21" s="12"/>
      <c r="C21" s="12">
        <v>84</v>
      </c>
      <c r="D21" s="12">
        <v>1</v>
      </c>
      <c r="E21" s="12">
        <v>2</v>
      </c>
      <c r="F21" s="12">
        <v>0.4</v>
      </c>
      <c r="G21" s="12">
        <v>26.84</v>
      </c>
      <c r="H21" s="12">
        <v>43.32</v>
      </c>
      <c r="I21" s="12">
        <v>7.79</v>
      </c>
      <c r="J21" s="12">
        <v>44.12</v>
      </c>
      <c r="K21" s="12">
        <v>7.65</v>
      </c>
      <c r="L21" s="12">
        <v>43.72</v>
      </c>
      <c r="M21" s="12">
        <v>7.72</v>
      </c>
      <c r="N21" s="12">
        <v>14.5</v>
      </c>
      <c r="O21" s="12" t="s">
        <v>28</v>
      </c>
      <c r="P21" s="12" t="s">
        <v>29</v>
      </c>
      <c r="Q21" s="12">
        <v>119.99636669786558</v>
      </c>
      <c r="R21" s="12">
        <v>-2.62</v>
      </c>
      <c r="S21" s="12">
        <v>10.55</v>
      </c>
      <c r="T21" s="12">
        <v>-3</v>
      </c>
      <c r="U21" s="12">
        <v>-0.5</v>
      </c>
      <c r="V21" s="12">
        <v>88</v>
      </c>
      <c r="W21" s="12">
        <v>-3.25</v>
      </c>
      <c r="X21" s="12">
        <v>0.9</v>
      </c>
      <c r="Y21" s="12">
        <v>720.38559999999995</v>
      </c>
      <c r="Z21" s="12">
        <f t="shared" si="7"/>
        <v>25.538301280000002</v>
      </c>
      <c r="AA21" s="12">
        <f t="shared" si="0"/>
        <v>7.7195791399817022</v>
      </c>
      <c r="AB21" s="12">
        <f t="shared" si="1"/>
        <v>13.792512543673599</v>
      </c>
      <c r="AC21" s="12">
        <v>2</v>
      </c>
      <c r="AD21" s="12">
        <f t="shared" si="2"/>
        <v>59.591902098440634</v>
      </c>
      <c r="AE21" s="12">
        <f t="shared" si="3"/>
        <v>190.23340226739356</v>
      </c>
      <c r="AF21" s="12">
        <f t="shared" si="4"/>
        <v>12.033551531592245</v>
      </c>
      <c r="AG21" s="12">
        <f t="shared" si="5"/>
        <v>3.4689409812783274</v>
      </c>
      <c r="AH21" s="15">
        <f t="shared" si="6"/>
        <v>4.2506381587033744</v>
      </c>
    </row>
    <row r="22" spans="1:34" x14ac:dyDescent="0.25">
      <c r="A22" s="12">
        <v>21</v>
      </c>
      <c r="B22" s="12"/>
      <c r="C22" s="12">
        <v>58</v>
      </c>
      <c r="D22" s="12">
        <v>1</v>
      </c>
      <c r="E22" s="12">
        <v>1</v>
      </c>
      <c r="F22" s="12">
        <v>0.4</v>
      </c>
      <c r="G22" s="12">
        <v>26.2</v>
      </c>
      <c r="H22" s="12">
        <v>43.16</v>
      </c>
      <c r="I22" s="12">
        <v>7.82</v>
      </c>
      <c r="J22" s="12">
        <v>43.38</v>
      </c>
      <c r="K22" s="12">
        <v>7.78</v>
      </c>
      <c r="L22" s="12">
        <v>43.27</v>
      </c>
      <c r="M22" s="12">
        <v>7.8</v>
      </c>
      <c r="N22" s="12">
        <v>16.5</v>
      </c>
      <c r="O22" s="12" t="s">
        <v>28</v>
      </c>
      <c r="P22" s="12" t="s">
        <v>29</v>
      </c>
      <c r="Q22" s="12">
        <v>119.99636669786558</v>
      </c>
      <c r="R22" s="12">
        <v>-2.4</v>
      </c>
      <c r="S22" s="12">
        <v>12.937505527984845</v>
      </c>
      <c r="T22" s="12">
        <v>-2.25</v>
      </c>
      <c r="U22" s="12">
        <v>-0.5</v>
      </c>
      <c r="V22" s="12">
        <v>80</v>
      </c>
      <c r="W22" s="12">
        <v>-2.5</v>
      </c>
      <c r="X22" s="12">
        <v>1</v>
      </c>
      <c r="Y22" s="12">
        <v>686.43999999999994</v>
      </c>
      <c r="Z22" s="12">
        <f t="shared" si="7"/>
        <v>25.244572000000002</v>
      </c>
      <c r="AA22" s="12">
        <f t="shared" si="0"/>
        <v>7.7998613357984743</v>
      </c>
      <c r="AB22" s="12">
        <f t="shared" si="1"/>
        <v>13.576839396640001</v>
      </c>
      <c r="AC22" s="12">
        <v>2</v>
      </c>
      <c r="AD22" s="12">
        <f t="shared" si="2"/>
        <v>60.837836857683961</v>
      </c>
      <c r="AE22" s="12">
        <f t="shared" si="3"/>
        <v>184.33056800215601</v>
      </c>
      <c r="AF22" s="12">
        <f t="shared" si="4"/>
        <v>14.755194857144957</v>
      </c>
      <c r="AG22" s="12">
        <f t="shared" si="5"/>
        <v>3.8412491271909137</v>
      </c>
      <c r="AH22" s="15">
        <f t="shared" si="6"/>
        <v>3.9586122086075606</v>
      </c>
    </row>
    <row r="23" spans="1:34" x14ac:dyDescent="0.25">
      <c r="A23" s="12">
        <v>22</v>
      </c>
      <c r="B23" s="12"/>
      <c r="C23" s="12">
        <v>75</v>
      </c>
      <c r="D23" s="12">
        <v>1</v>
      </c>
      <c r="E23" s="12">
        <v>1</v>
      </c>
      <c r="F23" s="12">
        <v>0.2</v>
      </c>
      <c r="G23" s="12">
        <v>27.72</v>
      </c>
      <c r="H23" s="12">
        <v>45.18</v>
      </c>
      <c r="I23" s="12">
        <v>7.47</v>
      </c>
      <c r="J23" s="12">
        <v>45.49</v>
      </c>
      <c r="K23" s="12">
        <v>7.42</v>
      </c>
      <c r="L23" s="12">
        <v>45.34</v>
      </c>
      <c r="M23" s="12">
        <v>7.45</v>
      </c>
      <c r="N23" s="12">
        <v>10.5</v>
      </c>
      <c r="O23" s="12" t="s">
        <v>28</v>
      </c>
      <c r="P23" s="12" t="s">
        <v>29</v>
      </c>
      <c r="Q23" s="12">
        <v>119.99636669786558</v>
      </c>
      <c r="R23" s="12">
        <v>-2.8</v>
      </c>
      <c r="S23" s="12">
        <v>5.89</v>
      </c>
      <c r="T23" s="12">
        <v>-3</v>
      </c>
      <c r="U23" s="12">
        <v>-0.5</v>
      </c>
      <c r="V23" s="12">
        <v>90</v>
      </c>
      <c r="W23" s="12">
        <v>-3.25</v>
      </c>
      <c r="X23" s="12">
        <v>0.66</v>
      </c>
      <c r="Y23" s="12">
        <v>768.39839999999992</v>
      </c>
      <c r="Z23" s="12">
        <f t="shared" si="7"/>
        <v>25.910477919999998</v>
      </c>
      <c r="AA23" s="12">
        <f t="shared" si="0"/>
        <v>7.4437582708425225</v>
      </c>
      <c r="AB23" s="12">
        <f t="shared" si="1"/>
        <v>14.168668362630399</v>
      </c>
      <c r="AC23" s="12">
        <v>2</v>
      </c>
      <c r="AD23" s="12">
        <f t="shared" si="2"/>
        <v>55.409537194736458</v>
      </c>
      <c r="AE23" s="12">
        <f t="shared" si="3"/>
        <v>200.7511631702036</v>
      </c>
      <c r="AF23" s="12">
        <f t="shared" si="4"/>
        <v>5.2217464021855591</v>
      </c>
      <c r="AG23" s="12">
        <f t="shared" si="5"/>
        <v>2.2851140895337281</v>
      </c>
      <c r="AH23" s="15">
        <f t="shared" si="6"/>
        <v>5.1586441813087944</v>
      </c>
    </row>
    <row r="24" spans="1:34" x14ac:dyDescent="0.25">
      <c r="A24" s="12">
        <v>23</v>
      </c>
      <c r="B24" s="12"/>
      <c r="C24" s="12">
        <v>84</v>
      </c>
      <c r="D24" s="12">
        <v>1</v>
      </c>
      <c r="E24" s="12">
        <v>1</v>
      </c>
      <c r="F24" s="12">
        <v>0.5</v>
      </c>
      <c r="G24" s="12">
        <v>25.54</v>
      </c>
      <c r="H24" s="12">
        <v>43.05</v>
      </c>
      <c r="I24" s="12">
        <v>7.84</v>
      </c>
      <c r="J24" s="12">
        <v>44.23</v>
      </c>
      <c r="K24" s="12">
        <v>7.63</v>
      </c>
      <c r="L24" s="12">
        <v>43.64</v>
      </c>
      <c r="M24" s="12">
        <v>7.73</v>
      </c>
      <c r="N24" s="12">
        <v>18</v>
      </c>
      <c r="O24" s="12" t="s">
        <v>28</v>
      </c>
      <c r="P24" s="12" t="s">
        <v>29</v>
      </c>
      <c r="Q24" s="12">
        <v>119.99636669786558</v>
      </c>
      <c r="R24" s="12">
        <v>-2.2999999999999998</v>
      </c>
      <c r="S24" s="12">
        <v>14.46</v>
      </c>
      <c r="T24" s="12">
        <v>-1.5</v>
      </c>
      <c r="U24" s="12">
        <v>-1.5</v>
      </c>
      <c r="V24" s="12">
        <v>111</v>
      </c>
      <c r="W24" s="12">
        <v>-2.25</v>
      </c>
      <c r="X24" s="12">
        <v>0.7</v>
      </c>
      <c r="Y24" s="12">
        <v>652.2915999999999</v>
      </c>
      <c r="Z24" s="12">
        <f t="shared" si="7"/>
        <v>24.921329080000003</v>
      </c>
      <c r="AA24" s="12">
        <f t="shared" si="0"/>
        <v>7.7337305224564616</v>
      </c>
      <c r="AB24" s="12">
        <f t="shared" si="1"/>
        <v>13.424286742209603</v>
      </c>
      <c r="AC24" s="12">
        <v>2</v>
      </c>
      <c r="AD24" s="12">
        <f t="shared" si="2"/>
        <v>59.810587793974697</v>
      </c>
      <c r="AE24" s="12">
        <f t="shared" si="3"/>
        <v>180.2114745370645</v>
      </c>
      <c r="AF24" s="12">
        <f t="shared" si="4"/>
        <v>14.757719159708572</v>
      </c>
      <c r="AG24" s="12">
        <f t="shared" si="5"/>
        <v>3.8415776914841344</v>
      </c>
      <c r="AH24" s="15">
        <f t="shared" si="6"/>
        <v>3.8921528309723272</v>
      </c>
    </row>
    <row r="25" spans="1:34" x14ac:dyDescent="0.25">
      <c r="A25" s="12">
        <v>24</v>
      </c>
      <c r="B25" s="12"/>
      <c r="C25" s="12">
        <v>75</v>
      </c>
      <c r="D25" s="12">
        <v>1</v>
      </c>
      <c r="E25" s="12">
        <v>2</v>
      </c>
      <c r="F25" s="12">
        <v>0.33</v>
      </c>
      <c r="G25" s="12">
        <v>26.83</v>
      </c>
      <c r="H25" s="12">
        <v>45.36</v>
      </c>
      <c r="I25" s="12">
        <v>7.44</v>
      </c>
      <c r="J25" s="12">
        <v>46.04</v>
      </c>
      <c r="K25" s="12">
        <v>7.33</v>
      </c>
      <c r="L25" s="12">
        <v>45.7</v>
      </c>
      <c r="M25" s="12">
        <v>7.38</v>
      </c>
      <c r="N25" s="12">
        <v>12</v>
      </c>
      <c r="O25" s="12" t="s">
        <v>28</v>
      </c>
      <c r="P25" s="12" t="s">
        <v>29</v>
      </c>
      <c r="Q25" s="12">
        <v>119.99636669786558</v>
      </c>
      <c r="R25" s="12">
        <v>-2.42</v>
      </c>
      <c r="S25" s="12">
        <v>8.01</v>
      </c>
      <c r="T25" s="12">
        <v>-1.5</v>
      </c>
      <c r="U25" s="12">
        <v>-1</v>
      </c>
      <c r="V25" s="12">
        <v>125</v>
      </c>
      <c r="W25" s="12">
        <v>-2</v>
      </c>
      <c r="X25" s="12">
        <v>0.66</v>
      </c>
      <c r="Y25" s="12">
        <v>719.84889999999996</v>
      </c>
      <c r="Z25" s="12">
        <f t="shared" si="7"/>
        <v>25.53386107</v>
      </c>
      <c r="AA25" s="12">
        <f t="shared" si="0"/>
        <v>7.3851203501094087</v>
      </c>
      <c r="AB25" s="12">
        <f t="shared" si="1"/>
        <v>13.9839589282084</v>
      </c>
      <c r="AC25" s="12">
        <v>2</v>
      </c>
      <c r="AD25" s="12">
        <f t="shared" si="2"/>
        <v>54.540002585600114</v>
      </c>
      <c r="AE25" s="12">
        <f t="shared" si="3"/>
        <v>195.55110730581944</v>
      </c>
      <c r="AF25" s="12">
        <f t="shared" si="4"/>
        <v>5.6522257591452529</v>
      </c>
      <c r="AG25" s="12">
        <f t="shared" si="5"/>
        <v>2.3774410106552071</v>
      </c>
      <c r="AH25" s="15">
        <f t="shared" si="6"/>
        <v>5.0076793394542012</v>
      </c>
    </row>
    <row r="26" spans="1:34" x14ac:dyDescent="0.25">
      <c r="A26" s="12">
        <v>25</v>
      </c>
      <c r="B26" s="12"/>
      <c r="C26" s="12">
        <v>66</v>
      </c>
      <c r="D26" s="12">
        <v>1</v>
      </c>
      <c r="E26" s="12">
        <v>2</v>
      </c>
      <c r="F26" s="12">
        <v>0.5</v>
      </c>
      <c r="G26" s="12">
        <v>25.8</v>
      </c>
      <c r="H26" s="12">
        <v>44.23</v>
      </c>
      <c r="I26" s="12">
        <v>7.63</v>
      </c>
      <c r="J26" s="12">
        <v>45.06</v>
      </c>
      <c r="K26" s="12">
        <v>7.49</v>
      </c>
      <c r="L26" s="12">
        <v>44.64</v>
      </c>
      <c r="M26" s="12">
        <v>7.56</v>
      </c>
      <c r="N26" s="12">
        <v>13.5</v>
      </c>
      <c r="O26" s="12" t="s">
        <v>28</v>
      </c>
      <c r="P26" s="12" t="s">
        <v>29</v>
      </c>
      <c r="Q26" s="12">
        <v>119.99636669786558</v>
      </c>
      <c r="R26" s="12">
        <v>0.65</v>
      </c>
      <c r="S26" s="12">
        <v>12.47</v>
      </c>
      <c r="T26" s="12">
        <v>0</v>
      </c>
      <c r="U26" s="12">
        <v>-1.25</v>
      </c>
      <c r="V26" s="12">
        <v>105</v>
      </c>
      <c r="W26" s="12">
        <v>-0.625</v>
      </c>
      <c r="X26" s="12">
        <v>1</v>
      </c>
      <c r="Y26" s="12">
        <v>665.64</v>
      </c>
      <c r="Z26" s="12">
        <f t="shared" si="7"/>
        <v>25.051132000000006</v>
      </c>
      <c r="AA26" s="12">
        <f t="shared" si="0"/>
        <v>7.560483870967742</v>
      </c>
      <c r="AB26" s="12">
        <f t="shared" si="1"/>
        <v>13.598107223840003</v>
      </c>
      <c r="AC26" s="12">
        <v>2</v>
      </c>
      <c r="AD26" s="12">
        <f t="shared" si="2"/>
        <v>57.160916363163373</v>
      </c>
      <c r="AE26" s="12">
        <f t="shared" si="3"/>
        <v>184.90852007104968</v>
      </c>
      <c r="AF26" s="12">
        <f t="shared" si="4"/>
        <v>10.933786345400954</v>
      </c>
      <c r="AG26" s="12">
        <f t="shared" si="5"/>
        <v>3.3066276393632461</v>
      </c>
      <c r="AH26" s="15">
        <f t="shared" si="6"/>
        <v>4.2538562316044963</v>
      </c>
    </row>
    <row r="27" spans="1:34" x14ac:dyDescent="0.25">
      <c r="A27" s="12">
        <v>26</v>
      </c>
      <c r="B27" s="12"/>
      <c r="C27" s="12">
        <v>82</v>
      </c>
      <c r="D27" s="12">
        <v>1</v>
      </c>
      <c r="E27" s="12">
        <v>2</v>
      </c>
      <c r="F27" s="12">
        <v>0.5</v>
      </c>
      <c r="G27" s="12">
        <v>25.45</v>
      </c>
      <c r="H27" s="12">
        <v>45.98</v>
      </c>
      <c r="I27" s="12">
        <v>7.34</v>
      </c>
      <c r="J27" s="12">
        <v>46.49</v>
      </c>
      <c r="K27" s="12">
        <v>7.26</v>
      </c>
      <c r="L27" s="12">
        <v>46.23</v>
      </c>
      <c r="M27" s="12">
        <v>7.3</v>
      </c>
      <c r="N27" s="12">
        <v>16</v>
      </c>
      <c r="O27" s="12" t="s">
        <v>28</v>
      </c>
      <c r="P27" s="12" t="s">
        <v>29</v>
      </c>
      <c r="Q27" s="12">
        <v>119.99636669786558</v>
      </c>
      <c r="R27" s="12">
        <v>-2.6</v>
      </c>
      <c r="S27" s="12">
        <v>11.66</v>
      </c>
      <c r="T27" s="12">
        <v>-1.75</v>
      </c>
      <c r="U27" s="12">
        <v>-1.25</v>
      </c>
      <c r="V27" s="12">
        <v>10</v>
      </c>
      <c r="W27" s="12">
        <v>-2.375</v>
      </c>
      <c r="X27" s="12">
        <v>0.7</v>
      </c>
      <c r="Y27" s="12">
        <v>647.70249999999999</v>
      </c>
      <c r="Z27" s="12">
        <f t="shared" si="7"/>
        <v>24.875650749999998</v>
      </c>
      <c r="AA27" s="12">
        <f t="shared" si="0"/>
        <v>7.3004542504866974</v>
      </c>
      <c r="AB27" s="12">
        <f t="shared" si="1"/>
        <v>13.651425116089998</v>
      </c>
      <c r="AC27" s="12">
        <v>2</v>
      </c>
      <c r="AD27" s="12">
        <f t="shared" si="2"/>
        <v>53.29663226344929</v>
      </c>
      <c r="AE27" s="12">
        <f t="shared" si="3"/>
        <v>186.36140770021282</v>
      </c>
      <c r="AF27" s="12">
        <f t="shared" si="4"/>
        <v>6.7062803383960841</v>
      </c>
      <c r="AG27" s="12">
        <f t="shared" si="5"/>
        <v>2.5896486901500912</v>
      </c>
      <c r="AH27" s="15">
        <f t="shared" si="6"/>
        <v>4.7108055603366061</v>
      </c>
    </row>
    <row r="28" spans="1:34" x14ac:dyDescent="0.25">
      <c r="A28" s="12">
        <v>27</v>
      </c>
      <c r="B28" s="12"/>
      <c r="C28" s="12">
        <v>59</v>
      </c>
      <c r="D28" s="12">
        <v>1</v>
      </c>
      <c r="E28" s="12">
        <v>1</v>
      </c>
      <c r="F28" s="12">
        <v>0.2</v>
      </c>
      <c r="G28" s="12">
        <v>26</v>
      </c>
      <c r="H28" s="12">
        <v>43.21</v>
      </c>
      <c r="I28" s="12">
        <v>7.81</v>
      </c>
      <c r="J28" s="12">
        <v>43.66</v>
      </c>
      <c r="K28" s="12">
        <v>7.73</v>
      </c>
      <c r="L28" s="12">
        <v>43.44</v>
      </c>
      <c r="M28" s="12">
        <v>7.77</v>
      </c>
      <c r="N28" s="12">
        <v>16.5</v>
      </c>
      <c r="O28" s="12" t="s">
        <v>28</v>
      </c>
      <c r="P28" s="12" t="s">
        <v>29</v>
      </c>
      <c r="Q28" s="12">
        <v>119.99636669786558</v>
      </c>
      <c r="R28" s="12">
        <v>-2.15</v>
      </c>
      <c r="S28" s="12">
        <v>16.5</v>
      </c>
      <c r="T28" s="12">
        <v>-2.5</v>
      </c>
      <c r="U28" s="12">
        <v>-0.25</v>
      </c>
      <c r="V28" s="12">
        <v>140</v>
      </c>
      <c r="W28" s="12">
        <v>-2.625</v>
      </c>
      <c r="X28" s="12">
        <v>1</v>
      </c>
      <c r="Y28" s="12">
        <v>676</v>
      </c>
      <c r="Z28" s="12">
        <f t="shared" si="7"/>
        <v>25.148800000000001</v>
      </c>
      <c r="AA28" s="12">
        <f t="shared" si="0"/>
        <v>7.7693370165745863</v>
      </c>
      <c r="AB28" s="12">
        <f t="shared" si="1"/>
        <v>13.537557056000001</v>
      </c>
      <c r="AC28" s="12">
        <v>2</v>
      </c>
      <c r="AD28" s="12">
        <f t="shared" si="2"/>
        <v>60.362597677116092</v>
      </c>
      <c r="AE28" s="12">
        <f t="shared" si="3"/>
        <v>183.2654510444554</v>
      </c>
      <c r="AF28" s="12">
        <f t="shared" si="4"/>
        <v>14.546234916002241</v>
      </c>
      <c r="AG28" s="12">
        <f t="shared" si="5"/>
        <v>3.8139526630521048</v>
      </c>
      <c r="AH28" s="15">
        <f t="shared" si="6"/>
        <v>3.9553843535224815</v>
      </c>
    </row>
    <row r="29" spans="1:34" x14ac:dyDescent="0.25">
      <c r="A29" s="12">
        <v>28</v>
      </c>
      <c r="B29" s="12"/>
      <c r="C29" s="12">
        <v>51</v>
      </c>
      <c r="D29" s="12">
        <v>2</v>
      </c>
      <c r="E29" s="12">
        <v>1</v>
      </c>
      <c r="F29" s="12">
        <v>0.4</v>
      </c>
      <c r="G29" s="12">
        <v>28.93</v>
      </c>
      <c r="H29" s="12">
        <v>45.73</v>
      </c>
      <c r="I29" s="12">
        <v>7.38</v>
      </c>
      <c r="J29" s="12">
        <v>46.81</v>
      </c>
      <c r="K29" s="12">
        <v>7.21</v>
      </c>
      <c r="L29" s="12">
        <v>46.27</v>
      </c>
      <c r="M29" s="12">
        <v>7.29</v>
      </c>
      <c r="N29" s="12">
        <v>6</v>
      </c>
      <c r="O29" s="12" t="s">
        <v>28</v>
      </c>
      <c r="P29" s="12" t="s">
        <v>29</v>
      </c>
      <c r="Q29" s="12">
        <v>119.99636669786558</v>
      </c>
      <c r="R29" s="12">
        <v>-2.7</v>
      </c>
      <c r="S29" s="12">
        <v>0.85</v>
      </c>
      <c r="T29" s="12">
        <v>-2.5</v>
      </c>
      <c r="U29" s="12">
        <v>-1</v>
      </c>
      <c r="V29" s="12">
        <v>158</v>
      </c>
      <c r="W29" s="12">
        <v>-3</v>
      </c>
      <c r="X29" s="12">
        <v>0.8</v>
      </c>
      <c r="Y29" s="12">
        <v>836.94489999999996</v>
      </c>
      <c r="Z29" s="12">
        <f t="shared" si="7"/>
        <v>26.362285870000001</v>
      </c>
      <c r="AA29" s="12">
        <f t="shared" si="0"/>
        <v>7.2941430732656141</v>
      </c>
      <c r="AB29" s="12">
        <f t="shared" si="1"/>
        <v>14.523718422384398</v>
      </c>
      <c r="AC29" s="12">
        <v>2</v>
      </c>
      <c r="AD29" s="12">
        <f t="shared" si="2"/>
        <v>53.20452317326874</v>
      </c>
      <c r="AE29" s="12">
        <f t="shared" si="3"/>
        <v>210.93839681270796</v>
      </c>
      <c r="AF29" s="12">
        <f t="shared" si="4"/>
        <v>0.4699239700917488</v>
      </c>
      <c r="AG29" s="12">
        <f t="shared" si="5"/>
        <v>0.6855100072878213</v>
      </c>
      <c r="AH29" s="15">
        <f t="shared" si="6"/>
        <v>6.6086330659777932</v>
      </c>
    </row>
    <row r="30" spans="1:34" x14ac:dyDescent="0.25">
      <c r="A30" s="12">
        <v>29</v>
      </c>
      <c r="B30" s="12"/>
      <c r="C30" s="12">
        <v>68</v>
      </c>
      <c r="D30" s="12">
        <v>2</v>
      </c>
      <c r="E30" s="12">
        <v>1</v>
      </c>
      <c r="F30" s="12">
        <v>0.1</v>
      </c>
      <c r="G30" s="12">
        <v>26.85</v>
      </c>
      <c r="H30" s="12">
        <v>42.4</v>
      </c>
      <c r="I30" s="12">
        <v>7.96</v>
      </c>
      <c r="J30" s="12">
        <v>43.66</v>
      </c>
      <c r="K30" s="12">
        <v>7.73</v>
      </c>
      <c r="L30" s="12">
        <v>43.03</v>
      </c>
      <c r="M30" s="12">
        <v>7.85</v>
      </c>
      <c r="N30" s="12">
        <v>15</v>
      </c>
      <c r="O30" s="12" t="s">
        <v>28</v>
      </c>
      <c r="P30" s="12" t="s">
        <v>29</v>
      </c>
      <c r="Q30" s="12">
        <v>119.99636669786558</v>
      </c>
      <c r="R30" s="12">
        <v>-2.44</v>
      </c>
      <c r="S30" s="12">
        <v>11.4</v>
      </c>
      <c r="T30" s="12">
        <v>-1.75</v>
      </c>
      <c r="U30" s="12">
        <v>-0.75</v>
      </c>
      <c r="V30" s="12">
        <v>110</v>
      </c>
      <c r="W30" s="12">
        <v>-2.125</v>
      </c>
      <c r="X30" s="12">
        <v>0.7</v>
      </c>
      <c r="Y30" s="12">
        <v>720.92250000000013</v>
      </c>
      <c r="Z30" s="12">
        <f t="shared" si="7"/>
        <v>25.542736750000003</v>
      </c>
      <c r="AA30" s="12">
        <f t="shared" si="0"/>
        <v>7.8433650941203812</v>
      </c>
      <c r="AB30" s="12">
        <f t="shared" si="1"/>
        <v>13.727483390410001</v>
      </c>
      <c r="AC30" s="12">
        <v>2</v>
      </c>
      <c r="AD30" s="12">
        <f t="shared" si="2"/>
        <v>61.518375999666013</v>
      </c>
      <c r="AE30" s="12">
        <f t="shared" si="3"/>
        <v>188.44380023398244</v>
      </c>
      <c r="AF30" s="12">
        <f t="shared" si="4"/>
        <v>14.407425941170402</v>
      </c>
      <c r="AG30" s="12">
        <f t="shared" si="5"/>
        <v>3.7957115197509941</v>
      </c>
      <c r="AH30" s="15">
        <f t="shared" si="6"/>
        <v>4.0476535743693871</v>
      </c>
    </row>
    <row r="31" spans="1:34" x14ac:dyDescent="0.25">
      <c r="A31" s="12">
        <v>30</v>
      </c>
      <c r="B31" s="12"/>
      <c r="C31" s="12">
        <v>82</v>
      </c>
      <c r="D31" s="12">
        <v>2</v>
      </c>
      <c r="E31" s="12">
        <v>2</v>
      </c>
      <c r="F31" s="12">
        <v>0.15</v>
      </c>
      <c r="G31" s="12">
        <v>27.76</v>
      </c>
      <c r="H31" s="12">
        <v>42.99</v>
      </c>
      <c r="I31" s="12">
        <v>7.85</v>
      </c>
      <c r="J31" s="12">
        <v>44.64</v>
      </c>
      <c r="K31" s="12">
        <v>7.56</v>
      </c>
      <c r="L31" s="12">
        <v>43.81</v>
      </c>
      <c r="M31" s="12">
        <v>7.71</v>
      </c>
      <c r="N31" s="12">
        <v>12.5</v>
      </c>
      <c r="O31" s="12" t="s">
        <v>28</v>
      </c>
      <c r="P31" s="12" t="s">
        <v>29</v>
      </c>
      <c r="Q31" s="12">
        <v>119.99636669786558</v>
      </c>
      <c r="R31" s="12">
        <v>-3.01</v>
      </c>
      <c r="S31" s="12">
        <v>7.89</v>
      </c>
      <c r="T31" s="12">
        <v>-1.75</v>
      </c>
      <c r="U31" s="12">
        <v>-1.25</v>
      </c>
      <c r="V31" s="12">
        <v>110</v>
      </c>
      <c r="W31" s="12">
        <v>-2.375</v>
      </c>
      <c r="X31" s="12">
        <v>0.5</v>
      </c>
      <c r="Y31" s="12">
        <v>770.61760000000004</v>
      </c>
      <c r="Z31" s="12">
        <f t="shared" si="7"/>
        <v>25.926522880000007</v>
      </c>
      <c r="AA31" s="12">
        <f t="shared" si="0"/>
        <v>7.7037206117324804</v>
      </c>
      <c r="AB31" s="12">
        <f t="shared" si="1"/>
        <v>14.028100544665602</v>
      </c>
      <c r="AC31" s="12">
        <v>2</v>
      </c>
      <c r="AD31" s="12">
        <f t="shared" si="2"/>
        <v>59.347311263631859</v>
      </c>
      <c r="AE31" s="12">
        <f t="shared" si="3"/>
        <v>196.78760489124735</v>
      </c>
      <c r="AF31" s="12">
        <f t="shared" si="4"/>
        <v>10.15041004082002</v>
      </c>
      <c r="AG31" s="12">
        <f t="shared" si="5"/>
        <v>3.1859708160653355</v>
      </c>
      <c r="AH31" s="15">
        <f t="shared" si="6"/>
        <v>4.5177497956671449</v>
      </c>
    </row>
    <row r="32" spans="1:34" x14ac:dyDescent="0.25">
      <c r="A32" s="12">
        <v>31</v>
      </c>
      <c r="B32" s="12"/>
      <c r="C32" s="12">
        <v>77</v>
      </c>
      <c r="D32" s="12">
        <v>2</v>
      </c>
      <c r="E32" s="12">
        <v>2</v>
      </c>
      <c r="F32" s="12">
        <v>0.2</v>
      </c>
      <c r="G32" s="12">
        <v>27.68</v>
      </c>
      <c r="H32" s="12">
        <v>42.99</v>
      </c>
      <c r="I32" s="12">
        <v>7.85</v>
      </c>
      <c r="J32" s="12">
        <v>44.58</v>
      </c>
      <c r="K32" s="12">
        <v>7.57</v>
      </c>
      <c r="L32" s="12">
        <v>43.78</v>
      </c>
      <c r="M32" s="12">
        <v>7.71</v>
      </c>
      <c r="N32" s="12">
        <v>10</v>
      </c>
      <c r="O32" s="12" t="s">
        <v>28</v>
      </c>
      <c r="P32" s="12" t="s">
        <v>29</v>
      </c>
      <c r="Q32" s="12">
        <v>119.99636669786558</v>
      </c>
      <c r="R32" s="12">
        <v>-1.17</v>
      </c>
      <c r="S32" s="12">
        <v>8.15</v>
      </c>
      <c r="T32" s="12">
        <v>0</v>
      </c>
      <c r="U32" s="12">
        <v>-1</v>
      </c>
      <c r="V32" s="12">
        <v>110</v>
      </c>
      <c r="W32" s="12">
        <v>-0.5</v>
      </c>
      <c r="X32" s="12">
        <v>0.6</v>
      </c>
      <c r="Y32" s="12">
        <v>766.18240000000003</v>
      </c>
      <c r="Z32" s="12">
        <f t="shared" si="7"/>
        <v>25.894357120000002</v>
      </c>
      <c r="AA32" s="12">
        <f t="shared" si="0"/>
        <v>7.708999543170397</v>
      </c>
      <c r="AB32" s="12">
        <f t="shared" si="1"/>
        <v>14.006371880934401</v>
      </c>
      <c r="AC32" s="12">
        <v>2</v>
      </c>
      <c r="AD32" s="12">
        <f t="shared" si="2"/>
        <v>59.428673956601394</v>
      </c>
      <c r="AE32" s="12">
        <f t="shared" si="3"/>
        <v>196.17845326702985</v>
      </c>
      <c r="AF32" s="12">
        <f t="shared" si="4"/>
        <v>10.384060639843931</v>
      </c>
      <c r="AG32" s="12">
        <f t="shared" si="5"/>
        <v>3.2224308588151165</v>
      </c>
      <c r="AH32" s="15">
        <f t="shared" si="6"/>
        <v>4.4865686843552801</v>
      </c>
    </row>
    <row r="33" spans="1:34" x14ac:dyDescent="0.25">
      <c r="A33" s="12">
        <v>32</v>
      </c>
      <c r="B33" s="12"/>
      <c r="C33" s="12">
        <v>68</v>
      </c>
      <c r="D33" s="12">
        <v>2</v>
      </c>
      <c r="E33" s="12">
        <v>2</v>
      </c>
      <c r="F33" s="12">
        <v>0.1</v>
      </c>
      <c r="G33" s="12">
        <v>28.62</v>
      </c>
      <c r="H33" s="12">
        <v>42.56</v>
      </c>
      <c r="I33" s="12">
        <v>7.93</v>
      </c>
      <c r="J33" s="12">
        <v>43.1</v>
      </c>
      <c r="K33" s="12">
        <v>7.83</v>
      </c>
      <c r="L33" s="12">
        <v>42.83</v>
      </c>
      <c r="M33" s="12">
        <v>7.88</v>
      </c>
      <c r="N33" s="12">
        <v>8</v>
      </c>
      <c r="O33" s="12" t="s">
        <v>28</v>
      </c>
      <c r="P33" s="12" t="s">
        <v>29</v>
      </c>
      <c r="Q33" s="12">
        <v>119.99636669786558</v>
      </c>
      <c r="R33" s="12">
        <v>-0.66</v>
      </c>
      <c r="S33" s="12">
        <v>6.96</v>
      </c>
      <c r="T33" s="12">
        <v>-0.75</v>
      </c>
      <c r="U33" s="12">
        <v>-1</v>
      </c>
      <c r="V33" s="12">
        <v>96</v>
      </c>
      <c r="W33" s="12">
        <v>-1.25</v>
      </c>
      <c r="X33" s="12">
        <v>0.5</v>
      </c>
      <c r="Y33" s="12">
        <v>819.10440000000006</v>
      </c>
      <c r="Z33" s="12">
        <f t="shared" si="7"/>
        <v>26.253145719999999</v>
      </c>
      <c r="AA33" s="12">
        <f t="shared" si="0"/>
        <v>7.87999066075181</v>
      </c>
      <c r="AB33" s="12">
        <f t="shared" si="1"/>
        <v>14.122847477966399</v>
      </c>
      <c r="AC33" s="12">
        <v>2</v>
      </c>
      <c r="AD33" s="12">
        <f t="shared" si="2"/>
        <v>62.094252813535746</v>
      </c>
      <c r="AE33" s="12">
        <f t="shared" si="3"/>
        <v>199.45482088590188</v>
      </c>
      <c r="AF33" s="12">
        <f t="shared" si="4"/>
        <v>12.230547592060276</v>
      </c>
      <c r="AG33" s="12">
        <f t="shared" si="5"/>
        <v>3.4972199805074138</v>
      </c>
      <c r="AH33" s="15">
        <f t="shared" si="6"/>
        <v>4.3827706802443966</v>
      </c>
    </row>
    <row r="34" spans="1:34" x14ac:dyDescent="0.25">
      <c r="A34" s="12">
        <v>33</v>
      </c>
      <c r="B34" s="12"/>
      <c r="C34" s="12">
        <v>75</v>
      </c>
      <c r="D34" s="12">
        <v>1</v>
      </c>
      <c r="E34" s="12">
        <v>2</v>
      </c>
      <c r="F34" s="12">
        <v>0.1</v>
      </c>
      <c r="G34" s="12">
        <v>27.63</v>
      </c>
      <c r="H34" s="12">
        <v>42.45</v>
      </c>
      <c r="I34" s="12">
        <v>7.95</v>
      </c>
      <c r="J34" s="12">
        <v>42.94</v>
      </c>
      <c r="K34" s="12">
        <v>7.86</v>
      </c>
      <c r="L34" s="12">
        <v>42.7</v>
      </c>
      <c r="M34" s="12">
        <v>7.91</v>
      </c>
      <c r="N34" s="12">
        <v>13.5</v>
      </c>
      <c r="O34" s="12" t="s">
        <v>28</v>
      </c>
      <c r="P34" s="12" t="s">
        <v>29</v>
      </c>
      <c r="Q34" s="12">
        <v>119.99636669786558</v>
      </c>
      <c r="R34" s="12">
        <v>-2.58</v>
      </c>
      <c r="S34" s="12">
        <v>9.6999999999999993</v>
      </c>
      <c r="T34" s="12">
        <v>-2.25</v>
      </c>
      <c r="U34" s="12">
        <v>-0.75</v>
      </c>
      <c r="V34" s="12">
        <v>130</v>
      </c>
      <c r="W34" s="12">
        <v>-2.625</v>
      </c>
      <c r="X34" s="12">
        <v>0.67</v>
      </c>
      <c r="Y34" s="12">
        <v>763.41689999999994</v>
      </c>
      <c r="Z34" s="12">
        <f t="shared" si="7"/>
        <v>25.874099470000004</v>
      </c>
      <c r="AA34" s="12">
        <f t="shared" si="0"/>
        <v>7.903981264637002</v>
      </c>
      <c r="AB34" s="12">
        <f t="shared" si="1"/>
        <v>13.8886989824164</v>
      </c>
      <c r="AC34" s="12">
        <v>2</v>
      </c>
      <c r="AD34" s="12">
        <f t="shared" si="2"/>
        <v>62.472919831732739</v>
      </c>
      <c r="AE34" s="12">
        <f t="shared" si="3"/>
        <v>192.89595942417435</v>
      </c>
      <c r="AF34" s="12">
        <f t="shared" si="4"/>
        <v>14.248929975689151</v>
      </c>
      <c r="AG34" s="12">
        <f t="shared" si="5"/>
        <v>3.7747754867924463</v>
      </c>
      <c r="AH34" s="15">
        <f t="shared" si="6"/>
        <v>4.1292057778445557</v>
      </c>
    </row>
    <row r="35" spans="1:34" x14ac:dyDescent="0.25">
      <c r="A35" s="12">
        <v>34</v>
      </c>
      <c r="B35" s="12"/>
      <c r="C35" s="12">
        <v>65</v>
      </c>
      <c r="D35" s="12">
        <v>2</v>
      </c>
      <c r="E35" s="12">
        <v>2</v>
      </c>
      <c r="F35" s="12">
        <v>0.5</v>
      </c>
      <c r="G35" s="12">
        <v>26.35</v>
      </c>
      <c r="H35" s="12">
        <v>44.64</v>
      </c>
      <c r="I35" s="12">
        <v>7.56</v>
      </c>
      <c r="J35" s="12">
        <v>45.49</v>
      </c>
      <c r="K35" s="12">
        <v>7.42</v>
      </c>
      <c r="L35" s="12">
        <v>45.06</v>
      </c>
      <c r="M35" s="12">
        <v>7.49</v>
      </c>
      <c r="N35" s="12">
        <v>14</v>
      </c>
      <c r="O35" s="12" t="s">
        <v>28</v>
      </c>
      <c r="P35" s="12" t="s">
        <v>29</v>
      </c>
      <c r="Q35" s="12">
        <v>119.99636669786558</v>
      </c>
      <c r="R35" s="12">
        <v>-2.2999999999999998</v>
      </c>
      <c r="S35" s="12">
        <v>10.289309915710968</v>
      </c>
      <c r="T35" s="12">
        <v>-2.5</v>
      </c>
      <c r="U35" s="12">
        <v>-2</v>
      </c>
      <c r="V35" s="12">
        <v>158</v>
      </c>
      <c r="W35" s="12">
        <v>-3.5</v>
      </c>
      <c r="X35" s="12">
        <v>1</v>
      </c>
      <c r="Y35" s="12">
        <v>694.3225000000001</v>
      </c>
      <c r="Z35" s="12">
        <f t="shared" si="7"/>
        <v>25.31515675</v>
      </c>
      <c r="AA35" s="12">
        <f t="shared" si="0"/>
        <v>7.490013315579227</v>
      </c>
      <c r="AB35" s="12">
        <f t="shared" si="1"/>
        <v>13.79348936081</v>
      </c>
      <c r="AC35" s="12">
        <v>2</v>
      </c>
      <c r="AD35" s="12">
        <f t="shared" si="2"/>
        <v>56.100299467554123</v>
      </c>
      <c r="AE35" s="12">
        <f t="shared" si="3"/>
        <v>190.26034874677865</v>
      </c>
      <c r="AF35" s="12">
        <f t="shared" si="4"/>
        <v>8.5352122808594615</v>
      </c>
      <c r="AG35" s="12">
        <f t="shared" si="5"/>
        <v>2.9215085625168826</v>
      </c>
      <c r="AH35" s="15">
        <f t="shared" si="6"/>
        <v>4.5685047530623439</v>
      </c>
    </row>
    <row r="36" spans="1:34" x14ac:dyDescent="0.25">
      <c r="A36" s="12">
        <v>35</v>
      </c>
      <c r="B36" s="12"/>
      <c r="C36" s="12">
        <v>65</v>
      </c>
      <c r="D36" s="12">
        <v>2</v>
      </c>
      <c r="E36" s="12">
        <v>1</v>
      </c>
      <c r="F36" s="12">
        <v>0.5</v>
      </c>
      <c r="G36" s="12">
        <v>26.89</v>
      </c>
      <c r="H36" s="12">
        <v>44.29</v>
      </c>
      <c r="I36" s="12">
        <v>7.62</v>
      </c>
      <c r="J36" s="12">
        <v>44.53</v>
      </c>
      <c r="K36" s="12">
        <v>7.58</v>
      </c>
      <c r="L36" s="12">
        <v>44.41</v>
      </c>
      <c r="M36" s="12">
        <v>7.6</v>
      </c>
      <c r="N36" s="12">
        <v>10</v>
      </c>
      <c r="O36" s="12" t="s">
        <v>28</v>
      </c>
      <c r="P36" s="12" t="s">
        <v>29</v>
      </c>
      <c r="Q36" s="12">
        <v>119.99636669786558</v>
      </c>
      <c r="R36" s="12">
        <v>-0.3</v>
      </c>
      <c r="S36" s="12">
        <v>9.5299999999999994</v>
      </c>
      <c r="T36" s="12">
        <v>0</v>
      </c>
      <c r="U36" s="12">
        <v>0</v>
      </c>
      <c r="V36" s="12">
        <v>0</v>
      </c>
      <c r="W36" s="12">
        <v>0</v>
      </c>
      <c r="X36" s="12">
        <v>1</v>
      </c>
      <c r="Y36" s="12">
        <v>723.07209999999998</v>
      </c>
      <c r="Z36" s="12">
        <f t="shared" si="7"/>
        <v>25.560431230000003</v>
      </c>
      <c r="AA36" s="12">
        <f t="shared" si="0"/>
        <v>7.5996397207836077</v>
      </c>
      <c r="AB36" s="12">
        <f t="shared" si="1"/>
        <v>13.873059090067599</v>
      </c>
      <c r="AC36" s="12">
        <v>2</v>
      </c>
      <c r="AD36" s="12">
        <f t="shared" si="2"/>
        <v>57.754523885711954</v>
      </c>
      <c r="AE36" s="12">
        <f t="shared" si="3"/>
        <v>192.46176851650725</v>
      </c>
      <c r="AF36" s="12">
        <f t="shared" si="4"/>
        <v>9.6390817565851421</v>
      </c>
      <c r="AG36" s="12">
        <f t="shared" si="5"/>
        <v>3.1046870625853971</v>
      </c>
      <c r="AH36" s="15">
        <f t="shared" si="6"/>
        <v>4.4949526581982102</v>
      </c>
    </row>
    <row r="37" spans="1:34" x14ac:dyDescent="0.25">
      <c r="A37" s="12">
        <v>36</v>
      </c>
      <c r="B37" s="12"/>
      <c r="C37" s="12">
        <v>49</v>
      </c>
      <c r="D37" s="12">
        <v>1</v>
      </c>
      <c r="E37" s="12">
        <v>1</v>
      </c>
      <c r="F37" s="12">
        <v>0.2</v>
      </c>
      <c r="G37" s="12">
        <v>27.84</v>
      </c>
      <c r="H37" s="12">
        <v>39.94</v>
      </c>
      <c r="I37" s="12">
        <v>8.4499999999999993</v>
      </c>
      <c r="J37" s="12">
        <v>40.229999999999997</v>
      </c>
      <c r="K37" s="12">
        <v>8.39</v>
      </c>
      <c r="L37" s="12">
        <v>40.08</v>
      </c>
      <c r="M37" s="12">
        <v>8.42</v>
      </c>
      <c r="N37" s="12">
        <v>13</v>
      </c>
      <c r="O37" s="12" t="s">
        <v>28</v>
      </c>
      <c r="P37" s="12" t="s">
        <v>29</v>
      </c>
      <c r="Q37" s="12">
        <v>119.99636669786558</v>
      </c>
      <c r="R37" s="12">
        <v>-0.43</v>
      </c>
      <c r="S37" s="12">
        <v>12.39</v>
      </c>
      <c r="T37" s="12">
        <v>0.25</v>
      </c>
      <c r="U37" s="12">
        <v>-0.5</v>
      </c>
      <c r="V37" s="12">
        <v>139</v>
      </c>
      <c r="W37" s="12">
        <v>0</v>
      </c>
      <c r="X37" s="12">
        <v>1</v>
      </c>
      <c r="Y37" s="12">
        <v>775.06560000000002</v>
      </c>
      <c r="Z37" s="12">
        <f t="shared" si="7"/>
        <v>25.958385280000002</v>
      </c>
      <c r="AA37" s="12">
        <f t="shared" si="0"/>
        <v>8.4206586826347305</v>
      </c>
      <c r="AB37" s="12">
        <f t="shared" si="1"/>
        <v>13.681172009753599</v>
      </c>
      <c r="AC37" s="12">
        <v>2</v>
      </c>
      <c r="AD37" s="12">
        <f t="shared" si="2"/>
        <v>70.907492649431674</v>
      </c>
      <c r="AE37" s="12">
        <f t="shared" si="3"/>
        <v>187.17446756046533</v>
      </c>
      <c r="AF37" s="12">
        <f t="shared" si="4"/>
        <v>24.113875759315341</v>
      </c>
      <c r="AG37" s="12">
        <f t="shared" si="5"/>
        <v>4.9105881276396355</v>
      </c>
      <c r="AH37" s="15">
        <f t="shared" si="6"/>
        <v>3.510070554995095</v>
      </c>
    </row>
    <row r="38" spans="1:34" x14ac:dyDescent="0.25">
      <c r="A38" s="12">
        <v>37</v>
      </c>
      <c r="B38" s="12"/>
      <c r="C38" s="12">
        <v>79</v>
      </c>
      <c r="D38" s="12">
        <v>1</v>
      </c>
      <c r="E38" s="12">
        <v>1</v>
      </c>
      <c r="F38" s="12">
        <v>0.6</v>
      </c>
      <c r="G38" s="12">
        <v>25.84</v>
      </c>
      <c r="H38" s="12">
        <v>42.24</v>
      </c>
      <c r="I38" s="12">
        <v>7.99</v>
      </c>
      <c r="J38" s="12">
        <v>42.83</v>
      </c>
      <c r="K38" s="12">
        <v>7.88</v>
      </c>
      <c r="L38" s="12">
        <v>42.53</v>
      </c>
      <c r="M38" s="12">
        <v>7.94</v>
      </c>
      <c r="N38" s="12">
        <v>15.5</v>
      </c>
      <c r="O38" s="12" t="s">
        <v>28</v>
      </c>
      <c r="P38" s="12" t="s">
        <v>29</v>
      </c>
      <c r="Q38" s="12">
        <v>119.99636669786558</v>
      </c>
      <c r="R38" s="12">
        <v>-0.5</v>
      </c>
      <c r="S38" s="12">
        <v>14.853340544698328</v>
      </c>
      <c r="T38" s="12">
        <v>0</v>
      </c>
      <c r="U38" s="12">
        <v>-0.25</v>
      </c>
      <c r="V38" s="12">
        <v>75</v>
      </c>
      <c r="W38" s="12">
        <v>-0.125</v>
      </c>
      <c r="X38" s="12">
        <v>1</v>
      </c>
      <c r="Y38" s="12">
        <v>667.7056</v>
      </c>
      <c r="Z38" s="12">
        <f t="shared" si="7"/>
        <v>25.07081728</v>
      </c>
      <c r="AA38" s="12">
        <f t="shared" si="0"/>
        <v>7.9355748883141306</v>
      </c>
      <c r="AB38" s="12">
        <f t="shared" si="1"/>
        <v>13.402825789593599</v>
      </c>
      <c r="AC38" s="12">
        <v>2</v>
      </c>
      <c r="AD38" s="12">
        <f t="shared" si="2"/>
        <v>62.973348808041827</v>
      </c>
      <c r="AE38" s="12">
        <f t="shared" si="3"/>
        <v>179.63573914619528</v>
      </c>
      <c r="AF38" s="12">
        <f t="shared" si="4"/>
        <v>18.064414021493008</v>
      </c>
      <c r="AG38" s="12">
        <f t="shared" si="5"/>
        <v>4.2502251730341305</v>
      </c>
      <c r="AH38" s="15">
        <f t="shared" si="6"/>
        <v>3.6853497152800001</v>
      </c>
    </row>
    <row r="39" spans="1:34" x14ac:dyDescent="0.25">
      <c r="A39" s="12">
        <v>38</v>
      </c>
      <c r="B39" s="12"/>
      <c r="C39" s="12">
        <v>67</v>
      </c>
      <c r="D39" s="12">
        <v>1</v>
      </c>
      <c r="E39" s="12">
        <v>1</v>
      </c>
      <c r="F39" s="12">
        <v>0.6</v>
      </c>
      <c r="G39" s="12">
        <v>26.09</v>
      </c>
      <c r="H39" s="12">
        <v>45.67</v>
      </c>
      <c r="I39" s="12">
        <v>7.39</v>
      </c>
      <c r="J39" s="12">
        <v>46.23</v>
      </c>
      <c r="K39" s="12">
        <v>7.3</v>
      </c>
      <c r="L39" s="12">
        <v>45.95</v>
      </c>
      <c r="M39" s="12">
        <v>7.34</v>
      </c>
      <c r="N39" s="12">
        <v>11</v>
      </c>
      <c r="O39" s="12" t="s">
        <v>28</v>
      </c>
      <c r="P39" s="12" t="s">
        <v>29</v>
      </c>
      <c r="Q39" s="12">
        <v>119.99636669786558</v>
      </c>
      <c r="R39" s="12">
        <v>-0.61</v>
      </c>
      <c r="S39" s="12">
        <v>9.9700000000000006</v>
      </c>
      <c r="T39" s="12">
        <v>0.25</v>
      </c>
      <c r="U39" s="12">
        <v>-0.25</v>
      </c>
      <c r="V39" s="12">
        <v>85</v>
      </c>
      <c r="W39" s="12">
        <v>0.125</v>
      </c>
      <c r="X39" s="12">
        <v>0.9</v>
      </c>
      <c r="Y39" s="12">
        <v>680.68809999999996</v>
      </c>
      <c r="Z39" s="12">
        <f t="shared" si="7"/>
        <v>25.192132030000003</v>
      </c>
      <c r="AA39" s="12">
        <f t="shared" si="0"/>
        <v>7.3449401523394986</v>
      </c>
      <c r="AB39" s="12">
        <f t="shared" si="1"/>
        <v>13.808848161363603</v>
      </c>
      <c r="AC39" s="12">
        <v>2</v>
      </c>
      <c r="AD39" s="12">
        <f t="shared" si="2"/>
        <v>53.948145841448977</v>
      </c>
      <c r="AE39" s="12">
        <f t="shared" si="3"/>
        <v>190.68428754359496</v>
      </c>
      <c r="AF39" s="12">
        <f t="shared" si="4"/>
        <v>6.277073955550236</v>
      </c>
      <c r="AG39" s="12">
        <f t="shared" si="5"/>
        <v>2.5054089397841297</v>
      </c>
      <c r="AH39" s="15">
        <f t="shared" si="6"/>
        <v>4.8395312125553689</v>
      </c>
    </row>
    <row r="40" spans="1:34" x14ac:dyDescent="0.25">
      <c r="A40" s="12">
        <v>39</v>
      </c>
      <c r="B40" s="12"/>
      <c r="C40" s="12">
        <v>77</v>
      </c>
      <c r="D40" s="12">
        <v>1</v>
      </c>
      <c r="E40" s="12">
        <v>1</v>
      </c>
      <c r="F40" s="12">
        <v>0.5</v>
      </c>
      <c r="G40" s="12">
        <v>27.04</v>
      </c>
      <c r="H40" s="12">
        <v>40.61</v>
      </c>
      <c r="I40" s="12">
        <v>8.31</v>
      </c>
      <c r="J40" s="12">
        <v>42.19</v>
      </c>
      <c r="K40" s="12">
        <v>8</v>
      </c>
      <c r="L40" s="12">
        <v>41.4</v>
      </c>
      <c r="M40" s="12">
        <v>8.16</v>
      </c>
      <c r="N40" s="12">
        <v>14</v>
      </c>
      <c r="O40" s="12" t="s">
        <v>28</v>
      </c>
      <c r="P40" s="12" t="s">
        <v>29</v>
      </c>
      <c r="Q40" s="12">
        <v>119.99636669786558</v>
      </c>
      <c r="R40" s="12">
        <v>-0.65</v>
      </c>
      <c r="S40" s="12">
        <v>12.855941274969044</v>
      </c>
      <c r="T40" s="12">
        <v>-0.25</v>
      </c>
      <c r="U40" s="12">
        <v>-1.25</v>
      </c>
      <c r="V40" s="12">
        <v>15</v>
      </c>
      <c r="W40" s="12">
        <v>-0.875</v>
      </c>
      <c r="X40" s="12">
        <v>0.67</v>
      </c>
      <c r="Y40" s="12">
        <v>731.16159999999991</v>
      </c>
      <c r="Z40" s="12">
        <f t="shared" si="7"/>
        <v>25.62611008</v>
      </c>
      <c r="AA40" s="12">
        <f t="shared" si="0"/>
        <v>8.1521739130434785</v>
      </c>
      <c r="AB40" s="12">
        <f t="shared" si="1"/>
        <v>13.616443419929599</v>
      </c>
      <c r="AC40" s="12">
        <v>2</v>
      </c>
      <c r="AD40" s="12">
        <f t="shared" si="2"/>
        <v>66.457939508506627</v>
      </c>
      <c r="AE40" s="12">
        <f t="shared" si="3"/>
        <v>185.40753140814408</v>
      </c>
      <c r="AF40" s="12">
        <f t="shared" si="4"/>
        <v>20.106056656470606</v>
      </c>
      <c r="AG40" s="12">
        <f t="shared" si="5"/>
        <v>4.483977771629851</v>
      </c>
      <c r="AH40" s="15">
        <f t="shared" si="6"/>
        <v>3.6681961414136275</v>
      </c>
    </row>
    <row r="41" spans="1:34" x14ac:dyDescent="0.25">
      <c r="A41" s="12">
        <v>40</v>
      </c>
      <c r="B41" s="12"/>
      <c r="C41" s="12">
        <v>57</v>
      </c>
      <c r="D41" s="12">
        <v>2</v>
      </c>
      <c r="E41" s="12">
        <v>2</v>
      </c>
      <c r="F41" s="12">
        <v>0.6</v>
      </c>
      <c r="G41" s="12">
        <v>28.61</v>
      </c>
      <c r="H41" s="12">
        <v>42.67</v>
      </c>
      <c r="I41" s="12"/>
      <c r="J41" s="12">
        <v>45.18</v>
      </c>
      <c r="K41" s="12"/>
      <c r="L41" s="12">
        <v>43.924999999999997</v>
      </c>
      <c r="M41" s="12"/>
      <c r="N41" s="12">
        <v>6</v>
      </c>
      <c r="O41" s="12"/>
      <c r="P41" s="12" t="s">
        <v>29</v>
      </c>
      <c r="Q41" s="12">
        <v>119.99636669786558</v>
      </c>
      <c r="R41" s="12">
        <v>-0.3</v>
      </c>
      <c r="S41" s="12">
        <v>5.5</v>
      </c>
      <c r="T41" s="12">
        <v>0</v>
      </c>
      <c r="U41" s="12">
        <v>0</v>
      </c>
      <c r="V41" s="12">
        <v>0</v>
      </c>
      <c r="W41" s="12">
        <v>0</v>
      </c>
      <c r="X41" s="12">
        <v>0.6</v>
      </c>
      <c r="Y41" s="12">
        <v>818.53210000000001</v>
      </c>
      <c r="Z41" s="12">
        <f t="shared" si="7"/>
        <v>26.249549230000003</v>
      </c>
      <c r="AA41" s="12">
        <f t="shared" si="0"/>
        <v>7.6835515082527044</v>
      </c>
      <c r="AB41" s="12">
        <f t="shared" si="1"/>
        <v>14.2280566962276</v>
      </c>
      <c r="AC41" s="12">
        <v>2</v>
      </c>
      <c r="AD41" s="12">
        <f t="shared" si="2"/>
        <v>59.03696377997241</v>
      </c>
      <c r="AE41" s="12">
        <f t="shared" si="3"/>
        <v>202.43759735106707</v>
      </c>
      <c r="AF41" s="12">
        <f t="shared" si="4"/>
        <v>8.427564442205643</v>
      </c>
      <c r="AG41" s="12">
        <f t="shared" si="5"/>
        <v>2.9030267725609495</v>
      </c>
      <c r="AH41" s="15">
        <f t="shared" si="6"/>
        <v>4.7805247356917544</v>
      </c>
    </row>
    <row r="42" spans="1:34" x14ac:dyDescent="0.25">
      <c r="A42" s="12">
        <v>41</v>
      </c>
      <c r="B42" s="12"/>
      <c r="C42" s="12">
        <v>57</v>
      </c>
      <c r="D42" s="12">
        <v>2</v>
      </c>
      <c r="E42" s="12">
        <v>2</v>
      </c>
      <c r="F42" s="12">
        <v>0.33</v>
      </c>
      <c r="G42" s="12">
        <v>27.7</v>
      </c>
      <c r="H42" s="12">
        <v>42.72</v>
      </c>
      <c r="I42" s="12"/>
      <c r="J42" s="12">
        <v>43.95</v>
      </c>
      <c r="K42" s="12"/>
      <c r="L42" s="12">
        <v>43.335000000000001</v>
      </c>
      <c r="M42" s="12"/>
      <c r="N42" s="12">
        <v>8.5</v>
      </c>
      <c r="O42" s="12"/>
      <c r="P42" s="12" t="s">
        <v>29</v>
      </c>
      <c r="Q42" s="12">
        <v>119.99636669786558</v>
      </c>
      <c r="R42" s="12">
        <v>0.12</v>
      </c>
      <c r="S42" s="12">
        <v>8.5</v>
      </c>
      <c r="T42" s="12">
        <v>0.5</v>
      </c>
      <c r="U42" s="12">
        <v>-1.5</v>
      </c>
      <c r="V42" s="12">
        <v>165</v>
      </c>
      <c r="W42" s="12">
        <v>-0.25</v>
      </c>
      <c r="X42" s="12">
        <v>0.33</v>
      </c>
      <c r="Y42" s="12">
        <v>767.29</v>
      </c>
      <c r="Z42" s="12">
        <f t="shared" si="7"/>
        <v>25.902427000000003</v>
      </c>
      <c r="AA42" s="12">
        <f t="shared" si="0"/>
        <v>7.7881619937694699</v>
      </c>
      <c r="AB42" s="12">
        <f t="shared" si="1"/>
        <v>13.967475659240002</v>
      </c>
      <c r="AC42" s="12">
        <v>2</v>
      </c>
      <c r="AD42" s="12">
        <f t="shared" si="2"/>
        <v>60.655467241195247</v>
      </c>
      <c r="AE42" s="12">
        <f t="shared" si="3"/>
        <v>195.09037629146192</v>
      </c>
      <c r="AF42" s="12">
        <f t="shared" si="4"/>
        <v>11.882873168329766</v>
      </c>
      <c r="AG42" s="12">
        <f t="shared" si="5"/>
        <v>3.4471543580654704</v>
      </c>
      <c r="AH42" s="15">
        <f t="shared" si="6"/>
        <v>4.3410076357039991</v>
      </c>
    </row>
    <row r="43" spans="1:34" x14ac:dyDescent="0.25">
      <c r="A43" s="12">
        <v>42</v>
      </c>
      <c r="B43" s="12"/>
      <c r="C43" s="12">
        <v>53</v>
      </c>
      <c r="D43" s="12">
        <v>1</v>
      </c>
      <c r="E43" s="12">
        <v>1</v>
      </c>
      <c r="F43" s="12">
        <v>0.67</v>
      </c>
      <c r="G43" s="12">
        <v>25.81</v>
      </c>
      <c r="H43" s="12">
        <v>43.16</v>
      </c>
      <c r="I43" s="12"/>
      <c r="J43" s="12">
        <v>45.06</v>
      </c>
      <c r="K43" s="12"/>
      <c r="L43" s="12">
        <v>44.11</v>
      </c>
      <c r="M43" s="12"/>
      <c r="N43" s="12">
        <v>13</v>
      </c>
      <c r="O43" s="12"/>
      <c r="P43" s="12" t="s">
        <v>29</v>
      </c>
      <c r="Q43" s="12">
        <v>119.99636669786558</v>
      </c>
      <c r="R43" s="12">
        <v>7.0000000000000007E-2</v>
      </c>
      <c r="S43" s="12">
        <v>13</v>
      </c>
      <c r="T43" s="12">
        <v>0.75</v>
      </c>
      <c r="U43" s="12">
        <v>-0.75</v>
      </c>
      <c r="V43" s="12">
        <v>165</v>
      </c>
      <c r="W43" s="12">
        <v>0.375</v>
      </c>
      <c r="X43" s="12">
        <v>1</v>
      </c>
      <c r="Y43" s="12">
        <v>666.15609999999992</v>
      </c>
      <c r="Z43" s="12">
        <f t="shared" si="7"/>
        <v>25.056060429999999</v>
      </c>
      <c r="AA43" s="12">
        <f t="shared" si="0"/>
        <v>7.6513262298798459</v>
      </c>
      <c r="AB43" s="12">
        <f t="shared" si="1"/>
        <v>13.549046018371598</v>
      </c>
      <c r="AC43" s="12">
        <v>2</v>
      </c>
      <c r="AD43" s="12">
        <f t="shared" si="2"/>
        <v>58.542793076047339</v>
      </c>
      <c r="AE43" s="12">
        <f t="shared" si="3"/>
        <v>183.57664800795126</v>
      </c>
      <c r="AF43" s="12">
        <f t="shared" si="4"/>
        <v>12.648631074059523</v>
      </c>
      <c r="AG43" s="12">
        <f t="shared" si="5"/>
        <v>3.5564913994075007</v>
      </c>
      <c r="AH43" s="15">
        <f t="shared" si="6"/>
        <v>4.0948348304723456</v>
      </c>
    </row>
    <row r="44" spans="1:34" x14ac:dyDescent="0.25">
      <c r="A44" s="12">
        <v>43</v>
      </c>
      <c r="B44" s="12"/>
      <c r="C44" s="12">
        <v>48</v>
      </c>
      <c r="D44" s="12">
        <v>1</v>
      </c>
      <c r="E44" s="12">
        <v>2</v>
      </c>
      <c r="F44" s="12">
        <v>0.4</v>
      </c>
      <c r="G44" s="12">
        <v>27.13</v>
      </c>
      <c r="H44" s="12">
        <v>42.88</v>
      </c>
      <c r="I44" s="12">
        <v>7.87</v>
      </c>
      <c r="J44" s="12">
        <v>44.06</v>
      </c>
      <c r="K44" s="12">
        <v>7.66</v>
      </c>
      <c r="L44" s="12">
        <v>43.47</v>
      </c>
      <c r="M44" s="12"/>
      <c r="N44" s="12">
        <v>10</v>
      </c>
      <c r="O44" s="12"/>
      <c r="P44" s="12" t="s">
        <v>29</v>
      </c>
      <c r="Q44" s="12">
        <v>119.99636669786558</v>
      </c>
      <c r="R44" s="12">
        <v>0.05</v>
      </c>
      <c r="S44" s="12">
        <v>10</v>
      </c>
      <c r="T44" s="12">
        <v>0.5</v>
      </c>
      <c r="U44" s="12">
        <v>-0.75</v>
      </c>
      <c r="V44" s="12">
        <v>165</v>
      </c>
      <c r="W44" s="12">
        <v>0.125</v>
      </c>
      <c r="X44" s="12">
        <v>0.6</v>
      </c>
      <c r="Y44" s="12">
        <v>736.03689999999995</v>
      </c>
      <c r="Z44" s="12">
        <f t="shared" si="7"/>
        <v>25.665005470000001</v>
      </c>
      <c r="AA44" s="12">
        <f t="shared" si="0"/>
        <v>7.7639751552795033</v>
      </c>
      <c r="AB44" s="12">
        <f t="shared" si="1"/>
        <v>13.8420229951364</v>
      </c>
      <c r="AC44" s="12">
        <v>2</v>
      </c>
      <c r="AD44" s="12">
        <f t="shared" si="2"/>
        <v>60.279310211797387</v>
      </c>
      <c r="AE44" s="12">
        <f t="shared" si="3"/>
        <v>191.60160059788487</v>
      </c>
      <c r="AF44" s="12">
        <f t="shared" si="4"/>
        <v>12.37891006232617</v>
      </c>
      <c r="AG44" s="12">
        <f t="shared" si="5"/>
        <v>3.5183675280342972</v>
      </c>
      <c r="AH44" s="15">
        <f t="shared" si="6"/>
        <v>4.2456076272452066</v>
      </c>
    </row>
    <row r="45" spans="1:34" x14ac:dyDescent="0.25">
      <c r="A45" s="12">
        <v>44</v>
      </c>
      <c r="B45" s="12"/>
      <c r="C45" s="12">
        <v>72</v>
      </c>
      <c r="D45" s="12">
        <v>1</v>
      </c>
      <c r="E45" s="12">
        <v>1</v>
      </c>
      <c r="F45" s="12">
        <v>0.8</v>
      </c>
      <c r="G45" s="12">
        <v>26.63</v>
      </c>
      <c r="H45" s="12">
        <v>42.03</v>
      </c>
      <c r="I45" s="12"/>
      <c r="J45" s="12">
        <v>42.35</v>
      </c>
      <c r="K45" s="12"/>
      <c r="L45" s="12">
        <v>42.19</v>
      </c>
      <c r="M45" s="12"/>
      <c r="N45" s="12">
        <v>13</v>
      </c>
      <c r="O45" s="12"/>
      <c r="P45" s="12" t="s">
        <v>29</v>
      </c>
      <c r="Q45" s="12">
        <v>119.99636669786558</v>
      </c>
      <c r="R45" s="12">
        <v>0.05</v>
      </c>
      <c r="S45" s="12">
        <v>13</v>
      </c>
      <c r="T45" s="12">
        <v>0.5</v>
      </c>
      <c r="U45" s="12">
        <v>-0.25</v>
      </c>
      <c r="V45" s="12">
        <v>115</v>
      </c>
      <c r="W45" s="12">
        <v>0.375</v>
      </c>
      <c r="X45" s="12">
        <v>0.8</v>
      </c>
      <c r="Y45" s="12">
        <v>709.15689999999995</v>
      </c>
      <c r="Z45" s="12">
        <f t="shared" si="7"/>
        <v>25.444061470000005</v>
      </c>
      <c r="AA45" s="12">
        <f t="shared" si="0"/>
        <v>7.9995259540175399</v>
      </c>
      <c r="AB45" s="12">
        <f t="shared" si="1"/>
        <v>13.587525185856402</v>
      </c>
      <c r="AC45" s="12">
        <v>2</v>
      </c>
      <c r="AD45" s="12">
        <f t="shared" si="2"/>
        <v>63.99241548900023</v>
      </c>
      <c r="AE45" s="12">
        <f t="shared" si="3"/>
        <v>184.62084067628203</v>
      </c>
      <c r="AF45" s="12">
        <f t="shared" si="4"/>
        <v>17.837205319929723</v>
      </c>
      <c r="AG45" s="12">
        <f t="shared" si="5"/>
        <v>4.2234115735894981</v>
      </c>
      <c r="AH45" s="15">
        <f t="shared" si="6"/>
        <v>3.7761143804280417</v>
      </c>
    </row>
    <row r="46" spans="1:34" x14ac:dyDescent="0.25">
      <c r="A46" s="12">
        <v>45</v>
      </c>
      <c r="B46" s="12"/>
      <c r="C46" s="12">
        <v>78</v>
      </c>
      <c r="D46" s="12">
        <v>2</v>
      </c>
      <c r="E46" s="12">
        <v>1</v>
      </c>
      <c r="F46" s="12">
        <v>0.35</v>
      </c>
      <c r="G46" s="12">
        <v>25.25</v>
      </c>
      <c r="H46" s="12">
        <v>43.66</v>
      </c>
      <c r="I46" s="12">
        <v>7.73</v>
      </c>
      <c r="J46" s="12">
        <v>43.95</v>
      </c>
      <c r="K46" s="12">
        <v>7.68</v>
      </c>
      <c r="L46" s="12">
        <v>43.805</v>
      </c>
      <c r="M46" s="12"/>
      <c r="N46" s="12">
        <v>15</v>
      </c>
      <c r="O46" s="12"/>
      <c r="P46" s="12" t="s">
        <v>29</v>
      </c>
      <c r="Q46" s="12">
        <v>119.99636669786558</v>
      </c>
      <c r="R46" s="12">
        <v>0.05</v>
      </c>
      <c r="S46" s="12">
        <v>15</v>
      </c>
      <c r="T46" s="12">
        <v>0</v>
      </c>
      <c r="U46" s="12">
        <v>-0.75</v>
      </c>
      <c r="V46" s="12">
        <v>130</v>
      </c>
      <c r="W46" s="12">
        <v>-0.375</v>
      </c>
      <c r="X46" s="12">
        <v>0.67</v>
      </c>
      <c r="Y46" s="12">
        <v>637.5625</v>
      </c>
      <c r="Z46" s="12">
        <f t="shared" si="7"/>
        <v>24.772768750000004</v>
      </c>
      <c r="AA46" s="12">
        <f t="shared" si="0"/>
        <v>7.7045999315146672</v>
      </c>
      <c r="AB46" s="12">
        <f t="shared" si="1"/>
        <v>13.353679682250002</v>
      </c>
      <c r="AC46" s="12">
        <v>2</v>
      </c>
      <c r="AD46" s="12">
        <f t="shared" si="2"/>
        <v>59.360860104695817</v>
      </c>
      <c r="AE46" s="12">
        <f t="shared" si="3"/>
        <v>178.32076105613652</v>
      </c>
      <c r="AF46" s="12">
        <f t="shared" si="4"/>
        <v>14.780669840661687</v>
      </c>
      <c r="AG46" s="12">
        <f t="shared" si="5"/>
        <v>3.8445636736386208</v>
      </c>
      <c r="AH46" s="15">
        <f t="shared" si="6"/>
        <v>3.8600362578760463</v>
      </c>
    </row>
    <row r="47" spans="1:34" x14ac:dyDescent="0.25">
      <c r="A47" s="12">
        <v>46</v>
      </c>
      <c r="B47" s="12"/>
      <c r="C47" s="12">
        <v>48</v>
      </c>
      <c r="D47" s="12">
        <v>2</v>
      </c>
      <c r="E47" s="12">
        <v>2</v>
      </c>
      <c r="F47" s="12">
        <v>0.5</v>
      </c>
      <c r="G47" s="12">
        <v>26.09</v>
      </c>
      <c r="H47" s="12">
        <v>44.75</v>
      </c>
      <c r="I47" s="12">
        <v>7.54</v>
      </c>
      <c r="J47" s="12">
        <v>48.5</v>
      </c>
      <c r="K47" s="12">
        <v>6.96</v>
      </c>
      <c r="L47" s="12">
        <v>46.625</v>
      </c>
      <c r="M47" s="12"/>
      <c r="N47" s="12">
        <v>9</v>
      </c>
      <c r="O47" s="12"/>
      <c r="P47" s="12" t="s">
        <v>29</v>
      </c>
      <c r="Q47" s="12">
        <v>119.99636669786558</v>
      </c>
      <c r="R47" s="12">
        <v>0.05</v>
      </c>
      <c r="S47" s="12">
        <v>9</v>
      </c>
      <c r="T47" s="12">
        <v>0.5</v>
      </c>
      <c r="U47" s="12">
        <v>-1.25</v>
      </c>
      <c r="V47" s="12">
        <v>15</v>
      </c>
      <c r="W47" s="12">
        <v>-0.125</v>
      </c>
      <c r="X47" s="12">
        <v>0.8</v>
      </c>
      <c r="Y47" s="12">
        <v>680.68809999999996</v>
      </c>
      <c r="Z47" s="12">
        <f t="shared" si="7"/>
        <v>25.192132030000003</v>
      </c>
      <c r="AA47" s="12">
        <f t="shared" si="0"/>
        <v>7.2386058981233248</v>
      </c>
      <c r="AB47" s="12">
        <f t="shared" si="1"/>
        <v>13.874998161363601</v>
      </c>
      <c r="AC47" s="12">
        <v>2</v>
      </c>
      <c r="AD47" s="12">
        <f t="shared" si="2"/>
        <v>52.397415348345788</v>
      </c>
      <c r="AE47" s="12">
        <f t="shared" si="3"/>
        <v>192.5155739778433</v>
      </c>
      <c r="AF47" s="12">
        <f t="shared" si="4"/>
        <v>4.2685218538849625</v>
      </c>
      <c r="AG47" s="12">
        <f t="shared" si="5"/>
        <v>2.0660401384980309</v>
      </c>
      <c r="AH47" s="15">
        <f t="shared" si="6"/>
        <v>5.1725657596252939</v>
      </c>
    </row>
    <row r="48" spans="1:34" x14ac:dyDescent="0.25">
      <c r="A48" s="12">
        <v>47</v>
      </c>
      <c r="B48" s="12"/>
      <c r="C48" s="12">
        <v>69</v>
      </c>
      <c r="D48" s="12">
        <v>1</v>
      </c>
      <c r="E48" s="12">
        <v>2</v>
      </c>
      <c r="F48" s="12">
        <v>0.67</v>
      </c>
      <c r="G48" s="12">
        <v>27.37</v>
      </c>
      <c r="H48" s="12">
        <v>41.36</v>
      </c>
      <c r="I48" s="12">
        <v>8.16</v>
      </c>
      <c r="J48" s="12">
        <v>41.93</v>
      </c>
      <c r="K48" s="12">
        <v>8.0500000000000007</v>
      </c>
      <c r="L48" s="12">
        <v>41.644999999999996</v>
      </c>
      <c r="M48" s="12"/>
      <c r="N48" s="12">
        <v>11.5</v>
      </c>
      <c r="O48" s="12"/>
      <c r="P48" s="12" t="s">
        <v>29</v>
      </c>
      <c r="Q48" s="12">
        <v>119.99636669786558</v>
      </c>
      <c r="R48" s="12">
        <v>0.05</v>
      </c>
      <c r="S48" s="12">
        <v>11.5</v>
      </c>
      <c r="T48" s="12">
        <v>0.15</v>
      </c>
      <c r="U48" s="12">
        <v>-0.75</v>
      </c>
      <c r="V48" s="12">
        <v>105</v>
      </c>
      <c r="W48" s="12">
        <v>-0.22500000000000001</v>
      </c>
      <c r="X48" s="12">
        <v>0.8</v>
      </c>
      <c r="Y48" s="12">
        <v>749.1169000000001</v>
      </c>
      <c r="Z48" s="12">
        <f t="shared" si="7"/>
        <v>25.766849470000004</v>
      </c>
      <c r="AA48" s="12">
        <f t="shared" si="0"/>
        <v>8.1042141913795174</v>
      </c>
      <c r="AB48" s="12">
        <f t="shared" si="1"/>
        <v>13.722662112416401</v>
      </c>
      <c r="AC48" s="12">
        <v>2</v>
      </c>
      <c r="AD48" s="12">
        <f t="shared" si="2"/>
        <v>65.67828765975716</v>
      </c>
      <c r="AE48" s="12">
        <f t="shared" si="3"/>
        <v>188.31145545154857</v>
      </c>
      <c r="AF48" s="12">
        <f t="shared" si="4"/>
        <v>18.600423796870018</v>
      </c>
      <c r="AG48" s="12">
        <f t="shared" si="5"/>
        <v>4.3128208630628304</v>
      </c>
      <c r="AH48" s="15">
        <f t="shared" si="6"/>
        <v>3.791393328316687</v>
      </c>
    </row>
    <row r="49" spans="1:34" x14ac:dyDescent="0.25">
      <c r="A49" s="12">
        <v>48</v>
      </c>
      <c r="B49" s="12"/>
      <c r="C49" s="12">
        <v>38</v>
      </c>
      <c r="D49" s="12">
        <v>2</v>
      </c>
      <c r="E49" s="12">
        <v>2</v>
      </c>
      <c r="F49" s="12">
        <v>0.03</v>
      </c>
      <c r="G49" s="12">
        <v>26.25</v>
      </c>
      <c r="H49" s="12">
        <v>42.19</v>
      </c>
      <c r="I49" s="12">
        <v>8</v>
      </c>
      <c r="J49" s="12">
        <v>42.67</v>
      </c>
      <c r="K49" s="12">
        <v>7.91</v>
      </c>
      <c r="L49" s="12">
        <v>42.43</v>
      </c>
      <c r="M49" s="12"/>
      <c r="N49" s="12">
        <v>14</v>
      </c>
      <c r="O49" s="12"/>
      <c r="P49" s="12" t="s">
        <v>29</v>
      </c>
      <c r="Q49" s="12">
        <v>119.99636669786558</v>
      </c>
      <c r="R49" s="12">
        <v>-0.14000000000000001</v>
      </c>
      <c r="S49" s="12">
        <v>14</v>
      </c>
      <c r="T49" s="12">
        <v>-0.75</v>
      </c>
      <c r="U49" s="12">
        <v>0</v>
      </c>
      <c r="V49" s="12">
        <v>0</v>
      </c>
      <c r="W49" s="12">
        <v>-0.75</v>
      </c>
      <c r="X49" s="12">
        <v>0.22</v>
      </c>
      <c r="Y49" s="12">
        <v>689.0625</v>
      </c>
      <c r="Z49" s="12">
        <f t="shared" si="7"/>
        <v>25.268218750000006</v>
      </c>
      <c r="AA49" s="12">
        <f t="shared" si="0"/>
        <v>7.9542776337497054</v>
      </c>
      <c r="AB49" s="12">
        <f t="shared" si="1"/>
        <v>13.508331936250002</v>
      </c>
      <c r="AC49" s="12">
        <v>2</v>
      </c>
      <c r="AD49" s="12">
        <f t="shared" si="2"/>
        <v>63.270532674770813</v>
      </c>
      <c r="AE49" s="12">
        <f t="shared" si="3"/>
        <v>182.47503169991174</v>
      </c>
      <c r="AF49" s="12">
        <f t="shared" si="4"/>
        <v>17.651774749792878</v>
      </c>
      <c r="AG49" s="12">
        <f t="shared" si="5"/>
        <v>4.2014015220867522</v>
      </c>
      <c r="AH49" s="15">
        <f t="shared" si="6"/>
        <v>3.7528761116629532</v>
      </c>
    </row>
    <row r="50" spans="1:34" x14ac:dyDescent="0.25">
      <c r="A50" s="12">
        <v>49</v>
      </c>
      <c r="B50" s="12"/>
      <c r="C50" s="12">
        <v>37</v>
      </c>
      <c r="D50" s="12">
        <v>1</v>
      </c>
      <c r="E50" s="12">
        <v>2</v>
      </c>
      <c r="F50" s="12">
        <v>0.5</v>
      </c>
      <c r="G50" s="12">
        <v>27.74</v>
      </c>
      <c r="H50" s="12">
        <v>39.94</v>
      </c>
      <c r="I50" s="12">
        <v>8.4499999999999993</v>
      </c>
      <c r="J50" s="12">
        <v>41.77</v>
      </c>
      <c r="K50" s="12">
        <v>8.08</v>
      </c>
      <c r="L50" s="12">
        <v>40.855000000000004</v>
      </c>
      <c r="M50" s="12"/>
      <c r="N50" s="12">
        <v>11.5</v>
      </c>
      <c r="O50" s="12"/>
      <c r="P50" s="12" t="s">
        <v>29</v>
      </c>
      <c r="Q50" s="12">
        <v>119.99636669786558</v>
      </c>
      <c r="R50" s="12">
        <v>0.16</v>
      </c>
      <c r="S50" s="12">
        <v>11.5</v>
      </c>
      <c r="T50" s="12">
        <v>1.5</v>
      </c>
      <c r="U50" s="12">
        <v>-1.75</v>
      </c>
      <c r="V50" s="12">
        <v>40</v>
      </c>
      <c r="W50" s="12">
        <v>0.625</v>
      </c>
      <c r="X50" s="12">
        <v>1</v>
      </c>
      <c r="Y50" s="12">
        <v>769.50759999999991</v>
      </c>
      <c r="Z50" s="12">
        <f t="shared" si="7"/>
        <v>25.918509880000002</v>
      </c>
      <c r="AA50" s="12">
        <f t="shared" si="0"/>
        <v>8.2609227756700516</v>
      </c>
      <c r="AB50" s="12">
        <f t="shared" si="1"/>
        <v>13.733829991105601</v>
      </c>
      <c r="AC50" s="12">
        <v>2</v>
      </c>
      <c r="AD50" s="12">
        <f t="shared" si="2"/>
        <v>68.242845105584195</v>
      </c>
      <c r="AE50" s="12">
        <f t="shared" si="3"/>
        <v>188.61808622459168</v>
      </c>
      <c r="AF50" s="12">
        <f t="shared" si="4"/>
        <v>21.088323549436275</v>
      </c>
      <c r="AG50" s="12">
        <f t="shared" si="5"/>
        <v>4.5922024726090065</v>
      </c>
      <c r="AH50" s="15">
        <f t="shared" si="6"/>
        <v>3.6687203030610451</v>
      </c>
    </row>
    <row r="51" spans="1:34" x14ac:dyDescent="0.25">
      <c r="A51" s="12">
        <v>50</v>
      </c>
      <c r="B51" s="12"/>
      <c r="C51" s="12">
        <v>81</v>
      </c>
      <c r="D51" s="12">
        <v>1</v>
      </c>
      <c r="E51" s="12">
        <v>1</v>
      </c>
      <c r="F51" s="12">
        <v>0.5</v>
      </c>
      <c r="G51" s="12">
        <v>28.19</v>
      </c>
      <c r="H51" s="12">
        <v>43.16</v>
      </c>
      <c r="I51" s="12">
        <v>7.82</v>
      </c>
      <c r="J51" s="12">
        <v>44.23</v>
      </c>
      <c r="K51" s="12">
        <v>7.63</v>
      </c>
      <c r="L51" s="12">
        <v>43.694999999999993</v>
      </c>
      <c r="M51" s="12"/>
      <c r="N51" s="12">
        <v>6.5</v>
      </c>
      <c r="O51" s="12"/>
      <c r="P51" s="12" t="s">
        <v>29</v>
      </c>
      <c r="Q51" s="12">
        <v>119.99636669786558</v>
      </c>
      <c r="R51" s="12">
        <v>0.24</v>
      </c>
      <c r="S51" s="12">
        <v>7</v>
      </c>
      <c r="T51" s="12">
        <v>1.25</v>
      </c>
      <c r="U51" s="12">
        <v>-0.75</v>
      </c>
      <c r="V51" s="12">
        <v>90</v>
      </c>
      <c r="W51" s="12">
        <v>0.875</v>
      </c>
      <c r="X51" s="12">
        <v>1</v>
      </c>
      <c r="Y51" s="12">
        <v>794.67610000000002</v>
      </c>
      <c r="Z51" s="12">
        <f t="shared" si="7"/>
        <v>26.094216430000003</v>
      </c>
      <c r="AA51" s="12">
        <f t="shared" si="0"/>
        <v>7.723995880535532</v>
      </c>
      <c r="AB51" s="12">
        <f t="shared" si="1"/>
        <v>14.1147837010916</v>
      </c>
      <c r="AC51" s="12">
        <v>2</v>
      </c>
      <c r="AD51" s="12">
        <f t="shared" si="2"/>
        <v>59.660112362529865</v>
      </c>
      <c r="AE51" s="12">
        <f t="shared" si="3"/>
        <v>199.22711892860107</v>
      </c>
      <c r="AF51" s="12">
        <f t="shared" si="4"/>
        <v>9.8533326303795974</v>
      </c>
      <c r="AG51" s="12">
        <f t="shared" si="5"/>
        <v>3.1390018525607144</v>
      </c>
      <c r="AH51" s="15">
        <f t="shared" si="6"/>
        <v>4.5849940279748171</v>
      </c>
    </row>
    <row r="52" spans="1:34" x14ac:dyDescent="0.25">
      <c r="A52" s="12">
        <v>51</v>
      </c>
      <c r="B52" s="12"/>
      <c r="C52" s="12">
        <v>59</v>
      </c>
      <c r="D52" s="12">
        <v>2</v>
      </c>
      <c r="E52" s="12">
        <v>2</v>
      </c>
      <c r="F52" s="12">
        <v>0.67</v>
      </c>
      <c r="G52" s="12">
        <v>25.85</v>
      </c>
      <c r="H52" s="12">
        <v>41.38</v>
      </c>
      <c r="I52" s="12">
        <v>8.16</v>
      </c>
      <c r="J52" s="12">
        <v>42.65</v>
      </c>
      <c r="K52" s="12">
        <v>7.91</v>
      </c>
      <c r="L52" s="12">
        <v>42.015000000000001</v>
      </c>
      <c r="M52" s="12"/>
      <c r="N52" s="12">
        <v>15</v>
      </c>
      <c r="O52" s="12"/>
      <c r="P52" s="12" t="s">
        <v>29</v>
      </c>
      <c r="Q52" s="12">
        <v>119.99636669786558</v>
      </c>
      <c r="R52" s="12">
        <v>0.28999999999999998</v>
      </c>
      <c r="S52" s="12">
        <v>15.5</v>
      </c>
      <c r="T52" s="12">
        <v>1</v>
      </c>
      <c r="U52" s="12">
        <v>-1.5</v>
      </c>
      <c r="V52" s="12">
        <v>90</v>
      </c>
      <c r="W52" s="12">
        <v>0.25</v>
      </c>
      <c r="X52" s="12">
        <v>0.67</v>
      </c>
      <c r="Y52" s="12">
        <v>668.22250000000008</v>
      </c>
      <c r="Z52" s="12">
        <f t="shared" si="7"/>
        <v>25.075726750000001</v>
      </c>
      <c r="AA52" s="12">
        <f t="shared" si="0"/>
        <v>8.0328454123527315</v>
      </c>
      <c r="AB52" s="12">
        <f t="shared" si="1"/>
        <v>13.355223509209999</v>
      </c>
      <c r="AC52" s="12">
        <v>2</v>
      </c>
      <c r="AD52" s="12">
        <f t="shared" si="2"/>
        <v>64.526605418756318</v>
      </c>
      <c r="AE52" s="12">
        <f t="shared" si="3"/>
        <v>178.36199498095544</v>
      </c>
      <c r="AF52" s="12">
        <f t="shared" si="4"/>
        <v>19.936106673517457</v>
      </c>
      <c r="AG52" s="12">
        <f t="shared" si="5"/>
        <v>4.4649867495343649</v>
      </c>
      <c r="AH52" s="15">
        <f t="shared" si="6"/>
        <v>3.5678586628183666</v>
      </c>
    </row>
    <row r="53" spans="1:34" x14ac:dyDescent="0.25">
      <c r="A53" s="12">
        <v>52</v>
      </c>
      <c r="B53" s="12"/>
      <c r="C53" s="12">
        <v>72</v>
      </c>
      <c r="D53" s="12">
        <v>1</v>
      </c>
      <c r="E53" s="12">
        <v>1</v>
      </c>
      <c r="F53" s="12">
        <v>0.25</v>
      </c>
      <c r="G53" s="12">
        <v>26.04</v>
      </c>
      <c r="H53" s="12">
        <v>42.83</v>
      </c>
      <c r="I53" s="12"/>
      <c r="J53" s="12">
        <v>47.94</v>
      </c>
      <c r="K53" s="12"/>
      <c r="L53" s="12">
        <v>45.384999999999998</v>
      </c>
      <c r="M53" s="12"/>
      <c r="N53" s="12">
        <v>13.5</v>
      </c>
      <c r="O53" s="12"/>
      <c r="P53" s="12" t="s">
        <v>29</v>
      </c>
      <c r="Q53" s="12">
        <v>119.99636669786558</v>
      </c>
      <c r="R53" s="12">
        <v>-1.53</v>
      </c>
      <c r="S53" s="12">
        <v>11</v>
      </c>
      <c r="T53" s="12">
        <v>-0.25</v>
      </c>
      <c r="U53" s="12">
        <v>-4</v>
      </c>
      <c r="V53" s="12">
        <v>60</v>
      </c>
      <c r="W53" s="12">
        <v>-2.25</v>
      </c>
      <c r="X53" s="12">
        <v>0.4</v>
      </c>
      <c r="Y53" s="12">
        <v>678.08159999999998</v>
      </c>
      <c r="Z53" s="12">
        <f t="shared" si="7"/>
        <v>25.168106079999998</v>
      </c>
      <c r="AA53" s="12">
        <f t="shared" si="0"/>
        <v>7.4363776578164593</v>
      </c>
      <c r="AB53" s="12">
        <f t="shared" si="1"/>
        <v>13.739444123449598</v>
      </c>
      <c r="AC53" s="12">
        <v>2</v>
      </c>
      <c r="AD53" s="12">
        <f t="shared" si="2"/>
        <v>55.299712669671813</v>
      </c>
      <c r="AE53" s="12">
        <f t="shared" si="3"/>
        <v>188.77232482139368</v>
      </c>
      <c r="AF53" s="12">
        <f t="shared" si="4"/>
        <v>8.1066314643233923</v>
      </c>
      <c r="AG53" s="12">
        <f t="shared" si="5"/>
        <v>2.8472146853237801</v>
      </c>
      <c r="AH53" s="15">
        <f t="shared" si="6"/>
        <v>4.5891629724926792</v>
      </c>
    </row>
    <row r="54" spans="1:34" x14ac:dyDescent="0.25">
      <c r="A54" s="12">
        <v>53</v>
      </c>
      <c r="B54" s="12"/>
      <c r="C54" s="12">
        <v>73</v>
      </c>
      <c r="D54" s="12">
        <v>1</v>
      </c>
      <c r="E54" s="12">
        <v>1</v>
      </c>
      <c r="F54" s="12">
        <v>0.4</v>
      </c>
      <c r="G54" s="12">
        <v>26.51</v>
      </c>
      <c r="H54" s="12">
        <v>42.83</v>
      </c>
      <c r="I54" s="12"/>
      <c r="J54" s="12">
        <v>44.12</v>
      </c>
      <c r="K54" s="12"/>
      <c r="L54" s="12">
        <v>43.474999999999994</v>
      </c>
      <c r="M54" s="12"/>
      <c r="N54" s="12">
        <v>12</v>
      </c>
      <c r="O54" s="12"/>
      <c r="P54" s="12" t="s">
        <v>29</v>
      </c>
      <c r="Q54" s="12">
        <v>119.99636669786558</v>
      </c>
      <c r="R54" s="12">
        <v>-0.12</v>
      </c>
      <c r="S54" s="12">
        <v>12</v>
      </c>
      <c r="T54" s="12">
        <v>0.5</v>
      </c>
      <c r="U54" s="12">
        <v>-1.75</v>
      </c>
      <c r="V54" s="12">
        <v>2</v>
      </c>
      <c r="W54" s="12">
        <v>-0.375</v>
      </c>
      <c r="X54" s="12">
        <v>1</v>
      </c>
      <c r="Y54" s="12">
        <v>702.78010000000006</v>
      </c>
      <c r="Z54" s="12">
        <f t="shared" si="7"/>
        <v>25.389271630000003</v>
      </c>
      <c r="AA54" s="12">
        <f t="shared" si="0"/>
        <v>7.7630822311673384</v>
      </c>
      <c r="AB54" s="12">
        <f t="shared" si="1"/>
        <v>13.681451344515601</v>
      </c>
      <c r="AC54" s="12">
        <v>2</v>
      </c>
      <c r="AD54" s="12">
        <f t="shared" si="2"/>
        <v>60.265445727866059</v>
      </c>
      <c r="AE54" s="12">
        <f t="shared" si="3"/>
        <v>187.18211089234774</v>
      </c>
      <c r="AF54" s="12">
        <f t="shared" si="4"/>
        <v>13.469918004779124</v>
      </c>
      <c r="AG54" s="12">
        <f t="shared" si="5"/>
        <v>3.6701386901286339</v>
      </c>
      <c r="AH54" s="15">
        <f t="shared" si="6"/>
        <v>4.0929435410387045</v>
      </c>
    </row>
    <row r="55" spans="1:34" x14ac:dyDescent="0.25">
      <c r="A55" s="12">
        <v>54</v>
      </c>
      <c r="B55" s="12"/>
      <c r="C55" s="12">
        <v>57</v>
      </c>
      <c r="D55" s="12">
        <v>2</v>
      </c>
      <c r="E55" s="12">
        <v>2</v>
      </c>
      <c r="F55" s="12">
        <v>0.7</v>
      </c>
      <c r="G55" s="12">
        <v>28.78</v>
      </c>
      <c r="H55" s="12">
        <v>41.26</v>
      </c>
      <c r="I55" s="12"/>
      <c r="J55" s="12">
        <v>42.56</v>
      </c>
      <c r="K55" s="12"/>
      <c r="L55" s="12">
        <v>41.91</v>
      </c>
      <c r="M55" s="12"/>
      <c r="N55" s="12">
        <v>10.5</v>
      </c>
      <c r="O55" s="12"/>
      <c r="P55" s="12" t="s">
        <v>29</v>
      </c>
      <c r="Q55" s="12">
        <v>119.99636669786558</v>
      </c>
      <c r="R55" s="12">
        <v>-0.57999999999999996</v>
      </c>
      <c r="S55" s="12">
        <v>9.5</v>
      </c>
      <c r="T55" s="12">
        <v>0</v>
      </c>
      <c r="U55" s="12">
        <v>-1</v>
      </c>
      <c r="V55" s="12">
        <v>130</v>
      </c>
      <c r="W55" s="12">
        <v>-0.5</v>
      </c>
      <c r="X55" s="12">
        <v>0.67</v>
      </c>
      <c r="Y55" s="12">
        <v>828.28840000000002</v>
      </c>
      <c r="Z55" s="12">
        <f t="shared" si="7"/>
        <v>26.310044920000003</v>
      </c>
      <c r="AA55" s="12">
        <f t="shared" si="0"/>
        <v>8.0529706513958494</v>
      </c>
      <c r="AB55" s="12">
        <f t="shared" si="1"/>
        <v>14.065923438670401</v>
      </c>
      <c r="AC55" s="12">
        <v>2</v>
      </c>
      <c r="AD55" s="12">
        <f t="shared" si="2"/>
        <v>64.850336312242888</v>
      </c>
      <c r="AE55" s="12">
        <f t="shared" si="3"/>
        <v>197.85020218253737</v>
      </c>
      <c r="AF55" s="12">
        <f t="shared" si="4"/>
        <v>15.387785766608545</v>
      </c>
      <c r="AG55" s="12">
        <f t="shared" si="5"/>
        <v>3.9227268279359633</v>
      </c>
      <c r="AH55" s="15">
        <f t="shared" si="6"/>
        <v>4.1302438234598862</v>
      </c>
    </row>
    <row r="56" spans="1:34" x14ac:dyDescent="0.25">
      <c r="A56" s="12">
        <v>55</v>
      </c>
      <c r="B56" s="12"/>
      <c r="C56" s="12">
        <v>59</v>
      </c>
      <c r="D56" s="12">
        <v>1</v>
      </c>
      <c r="E56" s="12">
        <v>2</v>
      </c>
      <c r="F56" s="12">
        <v>0.63</v>
      </c>
      <c r="G56" s="12">
        <v>29.16</v>
      </c>
      <c r="H56" s="12">
        <v>39.380000000000003</v>
      </c>
      <c r="I56" s="12"/>
      <c r="J56" s="12">
        <v>40.81</v>
      </c>
      <c r="K56" s="12"/>
      <c r="L56" s="12">
        <v>40.094999999999999</v>
      </c>
      <c r="M56" s="12"/>
      <c r="N56" s="12">
        <v>11.5</v>
      </c>
      <c r="O56" s="12"/>
      <c r="P56" s="12" t="s">
        <v>29</v>
      </c>
      <c r="Q56" s="12">
        <v>119.99636669786558</v>
      </c>
      <c r="R56" s="12">
        <v>0.01</v>
      </c>
      <c r="S56" s="12">
        <v>11.5</v>
      </c>
      <c r="T56" s="12">
        <v>0</v>
      </c>
      <c r="U56" s="12">
        <v>-0.25</v>
      </c>
      <c r="V56" s="12">
        <v>25</v>
      </c>
      <c r="W56" s="12">
        <v>-0.125</v>
      </c>
      <c r="X56" s="12">
        <v>0.67</v>
      </c>
      <c r="Y56" s="12">
        <v>850.30560000000003</v>
      </c>
      <c r="Z56" s="12">
        <f t="shared" si="7"/>
        <v>26.440317279999999</v>
      </c>
      <c r="AA56" s="12">
        <f t="shared" si="0"/>
        <v>8.4175084175084169</v>
      </c>
      <c r="AB56" s="12">
        <f t="shared" si="1"/>
        <v>13.9641481295936</v>
      </c>
      <c r="AC56" s="12">
        <v>2</v>
      </c>
      <c r="AD56" s="12">
        <f t="shared" si="2"/>
        <v>70.854447958825048</v>
      </c>
      <c r="AE56" s="12">
        <f t="shared" si="3"/>
        <v>194.99743298523242</v>
      </c>
      <c r="AF56" s="12">
        <f t="shared" si="4"/>
        <v>22.105089712516943</v>
      </c>
      <c r="AG56" s="12">
        <f t="shared" si="5"/>
        <v>4.7016050145154624</v>
      </c>
      <c r="AH56" s="15">
        <f t="shared" si="6"/>
        <v>3.7159034029929545</v>
      </c>
    </row>
    <row r="57" spans="1:34" x14ac:dyDescent="0.25">
      <c r="A57" s="12">
        <v>56</v>
      </c>
      <c r="B57" s="12"/>
      <c r="C57" s="12">
        <v>67</v>
      </c>
      <c r="D57" s="12">
        <v>1</v>
      </c>
      <c r="E57" s="12">
        <v>1</v>
      </c>
      <c r="F57" s="12">
        <v>0.5</v>
      </c>
      <c r="G57" s="12">
        <v>26.07</v>
      </c>
      <c r="H57" s="12">
        <v>43.89</v>
      </c>
      <c r="I57" s="12"/>
      <c r="J57" s="12">
        <v>45.36</v>
      </c>
      <c r="K57" s="12"/>
      <c r="L57" s="12">
        <v>44.625</v>
      </c>
      <c r="M57" s="12"/>
      <c r="N57" s="12">
        <v>12</v>
      </c>
      <c r="O57" s="12"/>
      <c r="P57" s="12" t="s">
        <v>29</v>
      </c>
      <c r="Q57" s="12">
        <v>119.99636669786558</v>
      </c>
      <c r="R57" s="12">
        <v>-0.14000000000000001</v>
      </c>
      <c r="S57" s="12">
        <v>12</v>
      </c>
      <c r="T57" s="12">
        <v>-0.25</v>
      </c>
      <c r="U57" s="12">
        <v>-0.75</v>
      </c>
      <c r="V57" s="12">
        <v>180</v>
      </c>
      <c r="W57" s="12">
        <v>-0.625</v>
      </c>
      <c r="X57" s="12">
        <v>1</v>
      </c>
      <c r="Y57" s="12">
        <v>679.64490000000001</v>
      </c>
      <c r="Z57" s="12">
        <f t="shared" si="7"/>
        <v>25.182535870000002</v>
      </c>
      <c r="AA57" s="12">
        <f t="shared" si="0"/>
        <v>7.5630252100840334</v>
      </c>
      <c r="AB57" s="12">
        <f t="shared" si="1"/>
        <v>13.673392852384401</v>
      </c>
      <c r="AC57" s="12">
        <v>2</v>
      </c>
      <c r="AD57" s="12">
        <f t="shared" si="2"/>
        <v>57.199350328366634</v>
      </c>
      <c r="AE57" s="12">
        <f t="shared" si="3"/>
        <v>186.96167209563683</v>
      </c>
      <c r="AF57" s="12">
        <f t="shared" si="4"/>
        <v>10.458932304457427</v>
      </c>
      <c r="AG57" s="12">
        <f t="shared" si="5"/>
        <v>3.2340272578408222</v>
      </c>
      <c r="AH57" s="15">
        <f t="shared" si="6"/>
        <v>4.3289979522432116</v>
      </c>
    </row>
    <row r="58" spans="1:34" x14ac:dyDescent="0.25">
      <c r="A58" s="12">
        <v>57</v>
      </c>
      <c r="B58" s="12"/>
      <c r="C58" s="12">
        <v>61</v>
      </c>
      <c r="D58" s="12">
        <v>1</v>
      </c>
      <c r="E58" s="12">
        <v>1</v>
      </c>
      <c r="F58" s="12">
        <v>0.67</v>
      </c>
      <c r="G58" s="12">
        <v>25.93</v>
      </c>
      <c r="H58" s="12">
        <v>42.4</v>
      </c>
      <c r="I58" s="12"/>
      <c r="J58" s="12">
        <v>42.67</v>
      </c>
      <c r="K58" s="12"/>
      <c r="L58" s="12">
        <v>42.534999999999997</v>
      </c>
      <c r="M58" s="12"/>
      <c r="N58" s="12">
        <v>15</v>
      </c>
      <c r="O58" s="12"/>
      <c r="P58" s="12" t="s">
        <v>29</v>
      </c>
      <c r="Q58" s="12">
        <v>119.99636669786558</v>
      </c>
      <c r="R58" s="12">
        <v>-0.28000000000000003</v>
      </c>
      <c r="S58" s="12">
        <v>14.5</v>
      </c>
      <c r="T58" s="12">
        <v>0.25</v>
      </c>
      <c r="U58" s="12">
        <v>-0.5</v>
      </c>
      <c r="V58" s="12">
        <v>115</v>
      </c>
      <c r="W58" s="12">
        <v>0</v>
      </c>
      <c r="X58" s="12">
        <v>1</v>
      </c>
      <c r="Y58" s="12">
        <v>672.36490000000003</v>
      </c>
      <c r="Z58" s="12">
        <f t="shared" si="7"/>
        <v>25.114831870000003</v>
      </c>
      <c r="AA58" s="12">
        <f t="shared" si="0"/>
        <v>7.9346420594804288</v>
      </c>
      <c r="AB58" s="12">
        <f t="shared" si="1"/>
        <v>13.429025591904402</v>
      </c>
      <c r="AC58" s="12">
        <v>2</v>
      </c>
      <c r="AD58" s="12">
        <f t="shared" si="2"/>
        <v>62.958544612075819</v>
      </c>
      <c r="AE58" s="12">
        <f t="shared" si="3"/>
        <v>180.33872834802338</v>
      </c>
      <c r="AF58" s="12">
        <f t="shared" si="4"/>
        <v>17.873862525069974</v>
      </c>
      <c r="AG58" s="12">
        <f t="shared" si="5"/>
        <v>4.2277491085765693</v>
      </c>
      <c r="AH58" s="15">
        <f t="shared" si="6"/>
        <v>3.7068929509038595</v>
      </c>
    </row>
    <row r="59" spans="1:34" x14ac:dyDescent="0.25">
      <c r="A59" s="12">
        <v>58</v>
      </c>
      <c r="B59" s="12"/>
      <c r="C59" s="12">
        <v>72</v>
      </c>
      <c r="D59" s="12">
        <v>1</v>
      </c>
      <c r="E59" s="12">
        <v>1</v>
      </c>
      <c r="F59" s="12">
        <v>0.33</v>
      </c>
      <c r="G59" s="12">
        <v>27.98</v>
      </c>
      <c r="H59" s="12">
        <v>40.42</v>
      </c>
      <c r="I59" s="12"/>
      <c r="J59" s="12">
        <v>41.11</v>
      </c>
      <c r="K59" s="12"/>
      <c r="L59" s="12">
        <v>40.765000000000001</v>
      </c>
      <c r="M59" s="12"/>
      <c r="N59" s="12">
        <v>11</v>
      </c>
      <c r="O59" s="12"/>
      <c r="P59" s="12" t="s">
        <v>29</v>
      </c>
      <c r="Q59" s="12">
        <v>119.99636669786558</v>
      </c>
      <c r="R59" s="12">
        <v>0.05</v>
      </c>
      <c r="S59" s="12">
        <v>11</v>
      </c>
      <c r="T59" s="12">
        <v>1</v>
      </c>
      <c r="U59" s="12">
        <v>-0.5</v>
      </c>
      <c r="V59" s="12">
        <v>165</v>
      </c>
      <c r="W59" s="12">
        <v>0.75</v>
      </c>
      <c r="X59" s="12">
        <v>1</v>
      </c>
      <c r="Y59" s="12">
        <v>782.88040000000001</v>
      </c>
      <c r="Z59" s="12">
        <f t="shared" si="7"/>
        <v>26.013414520000005</v>
      </c>
      <c r="AA59" s="12">
        <f t="shared" si="0"/>
        <v>8.2791610450141047</v>
      </c>
      <c r="AB59" s="12">
        <f t="shared" si="1"/>
        <v>13.780445689422402</v>
      </c>
      <c r="AC59" s="12">
        <v>2</v>
      </c>
      <c r="AD59" s="12">
        <f t="shared" si="2"/>
        <v>68.544507609279037</v>
      </c>
      <c r="AE59" s="12">
        <f t="shared" si="3"/>
        <v>189.90068339912045</v>
      </c>
      <c r="AF59" s="12">
        <f t="shared" si="4"/>
        <v>21.069336759498924</v>
      </c>
      <c r="AG59" s="12">
        <f t="shared" si="5"/>
        <v>4.5901347212798589</v>
      </c>
      <c r="AH59" s="15">
        <f t="shared" si="6"/>
        <v>3.6890263237342458</v>
      </c>
    </row>
    <row r="60" spans="1:34" x14ac:dyDescent="0.25">
      <c r="A60" s="12">
        <v>59</v>
      </c>
      <c r="B60" s="12"/>
      <c r="C60" s="12">
        <v>65</v>
      </c>
      <c r="D60" s="12">
        <v>2</v>
      </c>
      <c r="E60" s="12">
        <v>2</v>
      </c>
      <c r="F60" s="12">
        <v>0.5</v>
      </c>
      <c r="G60" s="12">
        <v>25.27</v>
      </c>
      <c r="H60" s="12">
        <v>44.7</v>
      </c>
      <c r="I60" s="12"/>
      <c r="J60" s="12">
        <v>46.49</v>
      </c>
      <c r="K60" s="12"/>
      <c r="L60" s="12">
        <v>45.594999999999999</v>
      </c>
      <c r="M60" s="12"/>
      <c r="N60" s="12">
        <v>13</v>
      </c>
      <c r="O60" s="12"/>
      <c r="P60" s="12" t="s">
        <v>29</v>
      </c>
      <c r="Q60" s="12">
        <v>119.99636669786558</v>
      </c>
      <c r="R60" s="12">
        <v>-0.05</v>
      </c>
      <c r="S60" s="12">
        <v>13</v>
      </c>
      <c r="T60" s="12">
        <v>0</v>
      </c>
      <c r="U60" s="12">
        <v>-2</v>
      </c>
      <c r="V60" s="12">
        <v>0</v>
      </c>
      <c r="W60" s="12">
        <v>-1</v>
      </c>
      <c r="X60" s="12">
        <v>0.67</v>
      </c>
      <c r="Y60" s="12">
        <v>638.5729</v>
      </c>
      <c r="Z60" s="12">
        <f t="shared" si="7"/>
        <v>24.783142270000006</v>
      </c>
      <c r="AA60" s="12">
        <f t="shared" si="0"/>
        <v>7.4021274262528785</v>
      </c>
      <c r="AB60" s="12">
        <f t="shared" si="1"/>
        <v>13.535159062752403</v>
      </c>
      <c r="AC60" s="12">
        <v>2</v>
      </c>
      <c r="AD60" s="12">
        <f t="shared" si="2"/>
        <v>54.791490434485063</v>
      </c>
      <c r="AE60" s="12">
        <f t="shared" si="3"/>
        <v>183.20053085400849</v>
      </c>
      <c r="AF60" s="12">
        <f t="shared" si="4"/>
        <v>8.9913577209829398</v>
      </c>
      <c r="AG60" s="12">
        <f t="shared" si="5"/>
        <v>2.9985592742153591</v>
      </c>
      <c r="AH60" s="15">
        <f t="shared" si="6"/>
        <v>4.4035681520375194</v>
      </c>
    </row>
    <row r="61" spans="1:34" x14ac:dyDescent="0.25">
      <c r="A61" s="12">
        <v>60</v>
      </c>
      <c r="B61" s="12"/>
      <c r="C61" s="12">
        <v>48</v>
      </c>
      <c r="D61" s="12">
        <v>1</v>
      </c>
      <c r="E61" s="12">
        <v>1</v>
      </c>
      <c r="F61" s="12">
        <v>0.67</v>
      </c>
      <c r="G61" s="12">
        <v>26.05</v>
      </c>
      <c r="H61" s="12">
        <v>41.46</v>
      </c>
      <c r="I61" s="12"/>
      <c r="J61" s="12">
        <v>41.72</v>
      </c>
      <c r="K61" s="12"/>
      <c r="L61" s="12">
        <v>41.59</v>
      </c>
      <c r="M61" s="12"/>
      <c r="N61" s="12">
        <v>15.5</v>
      </c>
      <c r="O61" s="12"/>
      <c r="P61" s="12" t="s">
        <v>29</v>
      </c>
      <c r="Q61" s="12">
        <v>119.99636669786558</v>
      </c>
      <c r="R61" s="12">
        <v>-0.11</v>
      </c>
      <c r="S61" s="12">
        <v>15.5</v>
      </c>
      <c r="T61" s="12">
        <v>0</v>
      </c>
      <c r="U61" s="12">
        <v>0</v>
      </c>
      <c r="V61" s="12">
        <v>0</v>
      </c>
      <c r="W61" s="12">
        <v>0</v>
      </c>
      <c r="X61" s="12">
        <v>1</v>
      </c>
      <c r="Y61" s="12">
        <v>678.60250000000008</v>
      </c>
      <c r="Z61" s="12">
        <f t="shared" si="7"/>
        <v>25.172920749999999</v>
      </c>
      <c r="AA61" s="12">
        <f t="shared" si="0"/>
        <v>8.114931473911998</v>
      </c>
      <c r="AB61" s="12">
        <f t="shared" si="1"/>
        <v>13.370346468489998</v>
      </c>
      <c r="AC61" s="12">
        <v>2</v>
      </c>
      <c r="AD61" s="12">
        <f t="shared" si="2"/>
        <v>65.852112826287552</v>
      </c>
      <c r="AE61" s="12">
        <f t="shared" si="3"/>
        <v>178.76616468746298</v>
      </c>
      <c r="AF61" s="12">
        <f t="shared" si="4"/>
        <v>21.160571654421808</v>
      </c>
      <c r="AG61" s="12">
        <f t="shared" si="5"/>
        <v>4.6000621359305365</v>
      </c>
      <c r="AH61" s="15">
        <f t="shared" si="6"/>
        <v>3.5148693379814615</v>
      </c>
    </row>
    <row r="62" spans="1:34" x14ac:dyDescent="0.25">
      <c r="A62" s="12">
        <v>61</v>
      </c>
      <c r="B62" s="12"/>
      <c r="C62" s="12">
        <v>48</v>
      </c>
      <c r="D62" s="12">
        <v>1</v>
      </c>
      <c r="E62" s="12">
        <v>2</v>
      </c>
      <c r="F62" s="12">
        <v>0.67</v>
      </c>
      <c r="G62" s="12">
        <v>26.05</v>
      </c>
      <c r="H62" s="12">
        <v>41.46</v>
      </c>
      <c r="I62" s="12"/>
      <c r="J62" s="12">
        <v>41.72</v>
      </c>
      <c r="K62" s="12"/>
      <c r="L62" s="12">
        <v>41.59</v>
      </c>
      <c r="M62" s="12"/>
      <c r="N62" s="12">
        <v>15.5</v>
      </c>
      <c r="O62" s="12"/>
      <c r="P62" s="12" t="s">
        <v>29</v>
      </c>
      <c r="Q62" s="12">
        <v>119.99636669786558</v>
      </c>
      <c r="R62" s="12">
        <v>-0.11</v>
      </c>
      <c r="S62" s="12">
        <v>15.5</v>
      </c>
      <c r="T62" s="12">
        <v>0</v>
      </c>
      <c r="U62" s="12">
        <v>0</v>
      </c>
      <c r="V62" s="12">
        <v>0</v>
      </c>
      <c r="W62" s="12">
        <v>0</v>
      </c>
      <c r="X62" s="12">
        <v>1</v>
      </c>
      <c r="Y62" s="12">
        <v>678.60250000000008</v>
      </c>
      <c r="Z62" s="12">
        <f t="shared" si="7"/>
        <v>25.172920749999999</v>
      </c>
      <c r="AA62" s="12">
        <f t="shared" si="0"/>
        <v>8.114931473911998</v>
      </c>
      <c r="AB62" s="12">
        <f t="shared" si="1"/>
        <v>13.370346468489998</v>
      </c>
      <c r="AC62" s="12">
        <v>2</v>
      </c>
      <c r="AD62" s="12">
        <f t="shared" si="2"/>
        <v>65.852112826287552</v>
      </c>
      <c r="AE62" s="12">
        <f t="shared" si="3"/>
        <v>178.76616468746298</v>
      </c>
      <c r="AF62" s="12">
        <f t="shared" si="4"/>
        <v>21.160571654421808</v>
      </c>
      <c r="AG62" s="12">
        <f t="shared" si="5"/>
        <v>4.6000621359305365</v>
      </c>
      <c r="AH62" s="15">
        <f t="shared" si="6"/>
        <v>3.5148693379814615</v>
      </c>
    </row>
    <row r="63" spans="1:34" x14ac:dyDescent="0.25">
      <c r="A63" s="12">
        <v>62</v>
      </c>
      <c r="B63" s="12"/>
      <c r="C63" s="12">
        <v>74</v>
      </c>
      <c r="D63" s="12">
        <v>1</v>
      </c>
      <c r="E63" s="12">
        <v>2</v>
      </c>
      <c r="F63" s="12">
        <v>0.25</v>
      </c>
      <c r="G63" s="12">
        <v>27.54</v>
      </c>
      <c r="H63" s="12">
        <v>42.45</v>
      </c>
      <c r="I63" s="12"/>
      <c r="J63" s="12">
        <v>42.32</v>
      </c>
      <c r="K63" s="12"/>
      <c r="L63" s="12">
        <v>42.385000000000005</v>
      </c>
      <c r="M63" s="12"/>
      <c r="N63" s="12">
        <v>9.5</v>
      </c>
      <c r="O63" s="12"/>
      <c r="P63" s="12" t="s">
        <v>29</v>
      </c>
      <c r="Q63" s="12">
        <v>119.99636669786558</v>
      </c>
      <c r="R63" s="12">
        <v>0.12</v>
      </c>
      <c r="S63" s="12">
        <v>9.5</v>
      </c>
      <c r="T63" s="12">
        <v>1.25</v>
      </c>
      <c r="U63" s="12">
        <v>-1.25</v>
      </c>
      <c r="V63" s="12">
        <v>105</v>
      </c>
      <c r="W63" s="12">
        <v>0.625</v>
      </c>
      <c r="X63" s="12">
        <v>0.8</v>
      </c>
      <c r="Y63" s="12">
        <v>758.45159999999998</v>
      </c>
      <c r="Z63" s="12">
        <f t="shared" si="7"/>
        <v>25.837337080000005</v>
      </c>
      <c r="AA63" s="12">
        <f t="shared" si="0"/>
        <v>7.9627226613188622</v>
      </c>
      <c r="AB63" s="12">
        <f t="shared" si="1"/>
        <v>13.836355335169603</v>
      </c>
      <c r="AC63" s="12">
        <v>2</v>
      </c>
      <c r="AD63" s="12">
        <f t="shared" si="2"/>
        <v>63.404952181080944</v>
      </c>
      <c r="AE63" s="12">
        <f t="shared" si="3"/>
        <v>191.44472896107635</v>
      </c>
      <c r="AF63" s="12">
        <f t="shared" si="4"/>
        <v>15.543769940811856</v>
      </c>
      <c r="AG63" s="12">
        <f t="shared" si="5"/>
        <v>3.9425588062591856</v>
      </c>
      <c r="AH63" s="15">
        <f t="shared" si="6"/>
        <v>4.0201638550596765</v>
      </c>
    </row>
    <row r="64" spans="1:34" x14ac:dyDescent="0.25">
      <c r="A64" s="12">
        <v>63</v>
      </c>
      <c r="B64" s="12"/>
      <c r="C64" s="12">
        <v>57</v>
      </c>
      <c r="D64" s="12">
        <v>1</v>
      </c>
      <c r="E64" s="12">
        <v>2</v>
      </c>
      <c r="F64" s="12">
        <v>0.6</v>
      </c>
      <c r="G64" s="12">
        <v>27.57</v>
      </c>
      <c r="H64" s="12">
        <v>40.47</v>
      </c>
      <c r="I64" s="12"/>
      <c r="J64" s="12">
        <v>42.99</v>
      </c>
      <c r="K64" s="12"/>
      <c r="L64" s="12">
        <v>41.730000000000004</v>
      </c>
      <c r="M64" s="12"/>
      <c r="N64" s="12">
        <v>13.5</v>
      </c>
      <c r="O64" s="12"/>
      <c r="P64" s="12" t="s">
        <v>29</v>
      </c>
      <c r="Q64" s="12">
        <v>119.99636669786558</v>
      </c>
      <c r="R64" s="12">
        <v>-0.33</v>
      </c>
      <c r="S64" s="12">
        <v>13</v>
      </c>
      <c r="T64" s="12">
        <v>0.5</v>
      </c>
      <c r="U64" s="12">
        <v>-2.5</v>
      </c>
      <c r="V64" s="12">
        <v>10</v>
      </c>
      <c r="W64" s="12">
        <v>-0.75</v>
      </c>
      <c r="X64" s="12">
        <v>0.45</v>
      </c>
      <c r="Y64" s="12">
        <v>760.10490000000004</v>
      </c>
      <c r="Z64" s="12">
        <f t="shared" si="7"/>
        <v>25.849633869999998</v>
      </c>
      <c r="AA64" s="12">
        <f t="shared" si="0"/>
        <v>8.0877066858375262</v>
      </c>
      <c r="AB64" s="12">
        <f t="shared" si="1"/>
        <v>13.779348136144399</v>
      </c>
      <c r="AC64" s="12">
        <v>2</v>
      </c>
      <c r="AD64" s="12">
        <f t="shared" si="2"/>
        <v>65.410999436141026</v>
      </c>
      <c r="AE64" s="12">
        <f t="shared" si="3"/>
        <v>189.87043505706615</v>
      </c>
      <c r="AF64" s="12">
        <f t="shared" si="4"/>
        <v>17.943390671874489</v>
      </c>
      <c r="AG64" s="12">
        <f t="shared" si="5"/>
        <v>4.2359639601718158</v>
      </c>
      <c r="AH64" s="15">
        <f t="shared" si="6"/>
        <v>3.8517427256657104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F1" sqref="F1"/>
    </sheetView>
  </sheetViews>
  <sheetFormatPr baseColWidth="10" defaultRowHeight="15" x14ac:dyDescent="0.25"/>
  <sheetData>
    <row r="1" spans="1:4" x14ac:dyDescent="0.25">
      <c r="A1" s="13" t="s">
        <v>1</v>
      </c>
      <c r="B1" s="14" t="s">
        <v>81</v>
      </c>
      <c r="C1" s="12" t="s">
        <v>58</v>
      </c>
      <c r="D1" s="18" t="s">
        <v>59</v>
      </c>
    </row>
    <row r="2" spans="1:4" x14ac:dyDescent="0.25">
      <c r="A2" s="12">
        <v>1</v>
      </c>
      <c r="B2" s="15">
        <v>4.449712071454643</v>
      </c>
      <c r="C2" s="12">
        <v>4.6460843999999977</v>
      </c>
      <c r="D2" s="17">
        <v>4.2204210408118001</v>
      </c>
    </row>
    <row r="3" spans="1:4" x14ac:dyDescent="0.25">
      <c r="A3" s="12">
        <v>2</v>
      </c>
      <c r="B3" s="15">
        <v>4.0375129778961725</v>
      </c>
      <c r="C3" s="12">
        <v>4.2728855999999995</v>
      </c>
      <c r="D3" s="16">
        <v>3.9862427095768007</v>
      </c>
    </row>
    <row r="4" spans="1:4" x14ac:dyDescent="0.25">
      <c r="A4" s="12">
        <v>3</v>
      </c>
      <c r="B4" s="15">
        <v>5.0506654981840153</v>
      </c>
      <c r="C4" s="12">
        <v>5.4057315999999975</v>
      </c>
      <c r="D4" s="16">
        <v>4.5418976872831998</v>
      </c>
    </row>
    <row r="5" spans="1:4" x14ac:dyDescent="0.25">
      <c r="A5" s="12">
        <v>4</v>
      </c>
      <c r="B5" s="15">
        <v>3.7852447877323216</v>
      </c>
      <c r="C5" s="12">
        <v>4.0175603999999998</v>
      </c>
      <c r="D5" s="16">
        <v>3.818817257992797</v>
      </c>
    </row>
    <row r="6" spans="1:4" x14ac:dyDescent="0.25">
      <c r="A6" s="12">
        <v>5</v>
      </c>
      <c r="B6" s="15">
        <v>5.1586441813087944</v>
      </c>
      <c r="C6" s="12">
        <v>4.8548982000000001</v>
      </c>
      <c r="D6" s="16">
        <v>4.4560330013792004</v>
      </c>
    </row>
    <row r="7" spans="1:4" x14ac:dyDescent="0.25">
      <c r="A7" s="12">
        <v>6</v>
      </c>
      <c r="B7" s="15">
        <v>4.7693137295654591</v>
      </c>
      <c r="C7" s="12">
        <v>4.5632886999999993</v>
      </c>
      <c r="D7" s="16">
        <v>4.2921868427862009</v>
      </c>
    </row>
    <row r="8" spans="1:4" x14ac:dyDescent="0.25">
      <c r="A8" s="12">
        <v>7</v>
      </c>
      <c r="B8" s="15">
        <v>4.1455027765949986</v>
      </c>
      <c r="C8" s="12">
        <v>3.9728364999999979</v>
      </c>
      <c r="D8" s="16">
        <v>3.941090112079201</v>
      </c>
    </row>
    <row r="9" spans="1:4" x14ac:dyDescent="0.25">
      <c r="A9" s="12">
        <v>8</v>
      </c>
      <c r="B9" s="15">
        <v>4.2434944776555437</v>
      </c>
      <c r="C9" s="12">
        <v>4.4458388999999991</v>
      </c>
      <c r="D9" s="16">
        <v>4.1042326530200013</v>
      </c>
    </row>
    <row r="10" spans="1:4" x14ac:dyDescent="0.25">
      <c r="A10" s="12">
        <v>9</v>
      </c>
      <c r="B10" s="15">
        <v>4.5914198749348198</v>
      </c>
      <c r="C10" s="12">
        <v>4.581965799999999</v>
      </c>
      <c r="D10" s="16">
        <v>4.2486248976357999</v>
      </c>
    </row>
    <row r="11" spans="1:4" x14ac:dyDescent="0.25">
      <c r="A11" s="12">
        <v>10</v>
      </c>
      <c r="B11" s="15">
        <v>5.2418629586595795</v>
      </c>
      <c r="C11" s="12">
        <v>4.4050670000000007</v>
      </c>
      <c r="D11" s="16">
        <v>4.3435048519862018</v>
      </c>
    </row>
    <row r="12" spans="1:4" x14ac:dyDescent="0.25">
      <c r="A12" s="12">
        <v>11</v>
      </c>
      <c r="B12" s="15">
        <v>4.2544113109766215</v>
      </c>
      <c r="C12" s="12">
        <v>4.2672748</v>
      </c>
      <c r="D12" s="16">
        <v>4.062565830895001</v>
      </c>
    </row>
    <row r="13" spans="1:4" x14ac:dyDescent="0.25">
      <c r="A13" s="12">
        <v>12</v>
      </c>
      <c r="B13" s="15">
        <v>3.6806762826898369</v>
      </c>
      <c r="C13" s="12">
        <v>4.2098694000000005</v>
      </c>
      <c r="D13" s="16">
        <v>3.8190751845637996</v>
      </c>
    </row>
    <row r="14" spans="1:4" x14ac:dyDescent="0.25">
      <c r="A14" s="12">
        <v>13</v>
      </c>
      <c r="B14" s="15">
        <v>4.7190887100748533</v>
      </c>
      <c r="C14" s="12">
        <v>4.9186723000000008</v>
      </c>
      <c r="D14" s="16">
        <v>4.361721055894999</v>
      </c>
    </row>
    <row r="15" spans="1:4" x14ac:dyDescent="0.25">
      <c r="A15" s="12">
        <v>14</v>
      </c>
      <c r="B15" s="15">
        <v>4.5362226812904698</v>
      </c>
      <c r="C15" s="12">
        <v>4.3040829999999994</v>
      </c>
      <c r="D15" s="16">
        <v>4.1587169179078023</v>
      </c>
    </row>
    <row r="16" spans="1:4" x14ac:dyDescent="0.25">
      <c r="A16" s="12">
        <v>15</v>
      </c>
      <c r="B16" s="15">
        <v>4.061352030208516</v>
      </c>
      <c r="C16" s="12">
        <v>3.9865059999999977</v>
      </c>
      <c r="D16" s="16">
        <v>3.9167398170838021</v>
      </c>
    </row>
    <row r="17" spans="1:4" x14ac:dyDescent="0.25">
      <c r="A17" s="12">
        <v>16</v>
      </c>
      <c r="B17" s="15">
        <v>3.9904195996503251</v>
      </c>
      <c r="C17" s="12">
        <v>4.6547644999999997</v>
      </c>
      <c r="D17" s="16">
        <v>4.0506976700991997</v>
      </c>
    </row>
    <row r="18" spans="1:4" x14ac:dyDescent="0.25">
      <c r="A18" s="12">
        <v>17</v>
      </c>
      <c r="B18" s="15">
        <v>4.3227007737087435</v>
      </c>
      <c r="C18" s="12">
        <v>4.372563099999998</v>
      </c>
      <c r="D18" s="16">
        <v>4.1129004332517995</v>
      </c>
    </row>
    <row r="19" spans="1:4" x14ac:dyDescent="0.25">
      <c r="A19" s="12">
        <v>18</v>
      </c>
      <c r="B19" s="15">
        <v>4.1077178687143423</v>
      </c>
      <c r="C19" s="12">
        <v>4.3342508000000004</v>
      </c>
      <c r="D19" s="16">
        <v>4.0279818684662008</v>
      </c>
    </row>
    <row r="20" spans="1:4" x14ac:dyDescent="0.25">
      <c r="A20" s="12">
        <v>19</v>
      </c>
      <c r="B20" s="15">
        <v>4.6265336858169572</v>
      </c>
      <c r="C20" s="12">
        <v>4.2828501000000001</v>
      </c>
      <c r="D20" s="16">
        <v>4.1765916198182005</v>
      </c>
    </row>
    <row r="21" spans="1:4" x14ac:dyDescent="0.25">
      <c r="A21" s="12">
        <v>20</v>
      </c>
      <c r="B21" s="15">
        <v>4.2506381587033744</v>
      </c>
      <c r="C21" s="12">
        <v>4.3485195999999995</v>
      </c>
      <c r="D21" s="16">
        <v>4.0826086524128016</v>
      </c>
    </row>
    <row r="22" spans="1:4" x14ac:dyDescent="0.25">
      <c r="A22" s="12">
        <v>21</v>
      </c>
      <c r="B22" s="15">
        <v>3.9586122086075606</v>
      </c>
      <c r="C22" s="12">
        <v>4.0787890999999989</v>
      </c>
      <c r="D22" s="16">
        <v>3.9053562807200004</v>
      </c>
    </row>
    <row r="23" spans="1:4" x14ac:dyDescent="0.25">
      <c r="A23" s="12">
        <v>22</v>
      </c>
      <c r="B23" s="15">
        <v>5.1586441813087944</v>
      </c>
      <c r="C23" s="12">
        <v>4.8548982000000001</v>
      </c>
      <c r="D23" s="16">
        <v>4.4560330013792004</v>
      </c>
    </row>
    <row r="24" spans="1:4" x14ac:dyDescent="0.25">
      <c r="A24" s="12">
        <v>23</v>
      </c>
      <c r="B24" s="15">
        <v>3.8921528309723272</v>
      </c>
      <c r="C24" s="12">
        <v>3.9135031999999983</v>
      </c>
      <c r="D24" s="16">
        <v>3.8329553704408008</v>
      </c>
    </row>
    <row r="25" spans="1:4" x14ac:dyDescent="0.25">
      <c r="A25" s="12">
        <v>24</v>
      </c>
      <c r="B25" s="15">
        <v>5.0076793394542012</v>
      </c>
      <c r="C25" s="12">
        <v>4.6132099999999996</v>
      </c>
      <c r="D25" s="16">
        <v>4.3615981768982</v>
      </c>
    </row>
    <row r="26" spans="1:4" x14ac:dyDescent="0.25">
      <c r="A26" s="12">
        <v>25</v>
      </c>
      <c r="B26" s="15">
        <v>4.2538562316044963</v>
      </c>
      <c r="C26" s="12">
        <v>4.1336712000000002</v>
      </c>
      <c r="D26" s="16">
        <v>4.0248630463200019</v>
      </c>
    </row>
    <row r="27" spans="1:4" x14ac:dyDescent="0.25">
      <c r="A27" s="12">
        <v>26</v>
      </c>
      <c r="B27" s="15">
        <v>4.7108055603366061</v>
      </c>
      <c r="C27" s="12">
        <v>4.2346408999999996</v>
      </c>
      <c r="D27" s="16">
        <v>4.1824959586949992</v>
      </c>
    </row>
    <row r="28" spans="1:4" x14ac:dyDescent="0.25">
      <c r="A28" s="12">
        <v>27</v>
      </c>
      <c r="B28" s="15">
        <v>3.9553843535224815</v>
      </c>
      <c r="C28" s="12">
        <v>4.0365351999999985</v>
      </c>
      <c r="D28" s="16">
        <v>3.8924642880000002</v>
      </c>
    </row>
    <row r="29" spans="1:4" x14ac:dyDescent="0.25">
      <c r="A29" s="12">
        <v>28</v>
      </c>
      <c r="B29" s="15">
        <v>6.6086330659777932</v>
      </c>
      <c r="C29" s="12">
        <v>5.3755780999999985</v>
      </c>
      <c r="D29" s="16">
        <v>4.7623944401461999</v>
      </c>
    </row>
    <row r="30" spans="1:4" x14ac:dyDescent="0.25">
      <c r="A30" s="12">
        <v>29</v>
      </c>
      <c r="B30" s="15">
        <v>4.0476535743693871</v>
      </c>
      <c r="C30" s="12">
        <v>4.2584049000000004</v>
      </c>
      <c r="D30" s="16">
        <v>3.9865005970550014</v>
      </c>
    </row>
    <row r="31" spans="1:4" x14ac:dyDescent="0.25">
      <c r="A31" s="12">
        <v>30</v>
      </c>
      <c r="B31" s="15">
        <v>4.5177497956671449</v>
      </c>
      <c r="C31" s="12">
        <v>4.6608953</v>
      </c>
      <c r="D31" s="16">
        <v>4.2453224276288024</v>
      </c>
    </row>
    <row r="32" spans="1:4" x14ac:dyDescent="0.25">
      <c r="A32" s="12">
        <v>31</v>
      </c>
      <c r="B32" s="15">
        <v>4.4865686843552801</v>
      </c>
      <c r="C32" s="12">
        <v>4.6307313999999993</v>
      </c>
      <c r="D32" s="16">
        <v>4.2286449811712012</v>
      </c>
    </row>
    <row r="33" spans="1:4" x14ac:dyDescent="0.25">
      <c r="A33" s="12">
        <v>32</v>
      </c>
      <c r="B33" s="15">
        <v>4.3827706802443966</v>
      </c>
      <c r="C33" s="12">
        <v>4.8088898999999996</v>
      </c>
      <c r="D33" s="16">
        <v>4.2325491658071988</v>
      </c>
    </row>
    <row r="34" spans="1:4" x14ac:dyDescent="0.25">
      <c r="A34" s="12">
        <v>33</v>
      </c>
      <c r="B34" s="15">
        <v>4.1292057778445557</v>
      </c>
      <c r="C34" s="12">
        <v>4.468259999999999</v>
      </c>
      <c r="D34" s="16">
        <v>4.067708661282202</v>
      </c>
    </row>
    <row r="35" spans="1:4" x14ac:dyDescent="0.25">
      <c r="A35" s="12">
        <v>34</v>
      </c>
      <c r="B35" s="15">
        <v>4.5685047530623439</v>
      </c>
      <c r="C35" s="12">
        <v>4.3699748000000005</v>
      </c>
      <c r="D35" s="16">
        <v>4.1863886462550006</v>
      </c>
    </row>
    <row r="36" spans="1:4" x14ac:dyDescent="0.25">
      <c r="A36" s="12">
        <v>35</v>
      </c>
      <c r="B36" s="15">
        <v>4.4949526581982102</v>
      </c>
      <c r="C36" s="12">
        <v>4.4582122999999978</v>
      </c>
      <c r="D36" s="16">
        <v>4.1889778668998012</v>
      </c>
    </row>
    <row r="37" spans="1:4" x14ac:dyDescent="0.25">
      <c r="A37" s="12">
        <v>36</v>
      </c>
      <c r="B37" s="15">
        <v>3.510070554995095</v>
      </c>
      <c r="C37" s="12">
        <v>4.1822183999999991</v>
      </c>
      <c r="D37" s="16">
        <v>3.7288274982528007</v>
      </c>
    </row>
    <row r="38" spans="1:4" x14ac:dyDescent="0.25">
      <c r="A38" s="12">
        <v>37</v>
      </c>
      <c r="B38" s="15">
        <v>3.6853497152800001</v>
      </c>
      <c r="C38" s="12">
        <v>3.8611769000000002</v>
      </c>
      <c r="D38" s="16">
        <v>3.7333319825727997</v>
      </c>
    </row>
    <row r="39" spans="1:4" x14ac:dyDescent="0.25">
      <c r="A39" s="12">
        <v>38</v>
      </c>
      <c r="B39" s="15">
        <v>4.8395312125553689</v>
      </c>
      <c r="C39" s="12">
        <v>4.4055804999999992</v>
      </c>
      <c r="D39" s="16">
        <v>4.2650444179078022</v>
      </c>
    </row>
    <row r="40" spans="1:4" x14ac:dyDescent="0.25">
      <c r="A40" s="12">
        <v>39</v>
      </c>
      <c r="B40" s="15">
        <v>3.6681961414136275</v>
      </c>
      <c r="C40" s="12">
        <v>4.0998139999999985</v>
      </c>
      <c r="D40" s="16">
        <v>3.7876192795007997</v>
      </c>
    </row>
    <row r="41" spans="1:4" x14ac:dyDescent="0.25">
      <c r="A41" s="12">
        <v>40</v>
      </c>
      <c r="B41" s="15">
        <v>4.7805247356917544</v>
      </c>
      <c r="C41" s="12">
        <v>4.9538132499999987</v>
      </c>
      <c r="D41" s="16">
        <v>4.3863981355797996</v>
      </c>
    </row>
    <row r="42" spans="1:4" x14ac:dyDescent="0.25">
      <c r="A42" s="12">
        <v>41</v>
      </c>
      <c r="B42" s="15">
        <v>4.3410076357039991</v>
      </c>
      <c r="C42" s="12">
        <v>4.5770355499999988</v>
      </c>
      <c r="D42" s="16">
        <v>4.1686744030200007</v>
      </c>
    </row>
    <row r="43" spans="1:4" x14ac:dyDescent="0.25">
      <c r="A43" s="12">
        <v>42</v>
      </c>
      <c r="B43" s="15">
        <v>4.0948348304723456</v>
      </c>
      <c r="C43" s="12">
        <v>4.0652092999999985</v>
      </c>
      <c r="D43" s="16">
        <v>3.9516286016917981</v>
      </c>
    </row>
    <row r="44" spans="1:4" x14ac:dyDescent="0.25">
      <c r="A44" s="12">
        <v>43</v>
      </c>
      <c r="B44" s="15">
        <v>4.2456076272452066</v>
      </c>
      <c r="C44" s="12">
        <v>4.4093140999999987</v>
      </c>
      <c r="D44" s="16">
        <v>4.0961069128422007</v>
      </c>
    </row>
    <row r="45" spans="1:4" x14ac:dyDescent="0.25">
      <c r="A45" s="12">
        <v>44</v>
      </c>
      <c r="B45" s="15">
        <v>3.7761143804280417</v>
      </c>
      <c r="C45" s="12">
        <v>4.0729416999999986</v>
      </c>
      <c r="D45" s="16">
        <v>3.8292994834022016</v>
      </c>
    </row>
    <row r="46" spans="1:4" x14ac:dyDescent="0.25">
      <c r="A46" s="12">
        <v>45</v>
      </c>
      <c r="B46" s="15">
        <v>3.8600362578760463</v>
      </c>
      <c r="C46" s="12">
        <v>3.8412056499999991</v>
      </c>
      <c r="D46" s="16">
        <v>3.7989645073750014</v>
      </c>
    </row>
    <row r="47" spans="1:4" x14ac:dyDescent="0.25">
      <c r="A47" s="12">
        <v>46</v>
      </c>
      <c r="B47" s="15">
        <v>5.1725657596252939</v>
      </c>
      <c r="C47" s="12">
        <v>4.496928249999999</v>
      </c>
      <c r="D47" s="16">
        <v>4.360739167907802</v>
      </c>
    </row>
    <row r="48" spans="1:4" x14ac:dyDescent="0.25">
      <c r="A48" s="12">
        <v>47</v>
      </c>
      <c r="B48" s="15">
        <v>3.791393328316687</v>
      </c>
      <c r="C48" s="12">
        <v>4.2406488499999986</v>
      </c>
      <c r="D48" s="16">
        <v>3.8767149262822018</v>
      </c>
    </row>
    <row r="49" spans="1:4" x14ac:dyDescent="0.25">
      <c r="A49" s="12">
        <v>48</v>
      </c>
      <c r="B49" s="15">
        <v>3.7528761116629532</v>
      </c>
      <c r="C49" s="12">
        <v>3.9814268999999989</v>
      </c>
      <c r="D49" s="16">
        <v>3.7954032743750012</v>
      </c>
    </row>
    <row r="50" spans="1:4" x14ac:dyDescent="0.25">
      <c r="A50" s="12">
        <v>49</v>
      </c>
      <c r="B50" s="15">
        <v>3.6687203030610451</v>
      </c>
      <c r="C50" s="12">
        <v>4.2544691499999994</v>
      </c>
      <c r="D50" s="16">
        <v>3.8232969762488018</v>
      </c>
    </row>
    <row r="51" spans="1:4" x14ac:dyDescent="0.25">
      <c r="A51" s="12">
        <v>50</v>
      </c>
      <c r="B51" s="15">
        <v>4.5849940279748171</v>
      </c>
      <c r="C51" s="12">
        <v>4.7856413499999988</v>
      </c>
      <c r="D51" s="16">
        <v>4.2937921882517998</v>
      </c>
    </row>
    <row r="52" spans="1:4" x14ac:dyDescent="0.25">
      <c r="A52" s="12">
        <v>51</v>
      </c>
      <c r="B52" s="15">
        <v>3.5678586628183666</v>
      </c>
      <c r="C52" s="12">
        <v>3.7947449500000001</v>
      </c>
      <c r="D52" s="16">
        <v>3.6622167644549997</v>
      </c>
    </row>
    <row r="53" spans="1:4" x14ac:dyDescent="0.25">
      <c r="A53" s="12">
        <v>52</v>
      </c>
      <c r="B53" s="15">
        <v>4.5891629724926792</v>
      </c>
      <c r="C53" s="12">
        <v>4.3128040499999978</v>
      </c>
      <c r="D53" s="16">
        <v>4.1756641044607985</v>
      </c>
    </row>
    <row r="54" spans="1:4" x14ac:dyDescent="0.25">
      <c r="A54" s="12">
        <v>53</v>
      </c>
      <c r="B54" s="15">
        <v>4.0929435410387045</v>
      </c>
      <c r="C54" s="12">
        <v>4.2076847499999994</v>
      </c>
      <c r="D54" s="16">
        <v>3.9903108098038</v>
      </c>
    </row>
    <row r="55" spans="1:4" x14ac:dyDescent="0.25">
      <c r="A55" s="12">
        <v>54</v>
      </c>
      <c r="B55" s="15">
        <v>4.1302438234598862</v>
      </c>
      <c r="C55" s="12">
        <v>4.7365942999999993</v>
      </c>
      <c r="D55" s="16">
        <v>4.1240986507991995</v>
      </c>
    </row>
    <row r="56" spans="1:4" x14ac:dyDescent="0.25">
      <c r="A56" s="12">
        <v>55</v>
      </c>
      <c r="B56" s="15">
        <v>3.7159034029929545</v>
      </c>
      <c r="C56" s="12">
        <v>4.6149643499999993</v>
      </c>
      <c r="D56" s="16">
        <v>3.9171051025727985</v>
      </c>
    </row>
    <row r="57" spans="1:4" x14ac:dyDescent="0.25">
      <c r="A57" s="12">
        <v>56</v>
      </c>
      <c r="B57" s="15">
        <v>4.3289979522432116</v>
      </c>
      <c r="C57" s="12">
        <v>4.2197422499999995</v>
      </c>
      <c r="D57" s="16">
        <v>4.0734925551462009</v>
      </c>
    </row>
    <row r="58" spans="1:4" x14ac:dyDescent="0.25">
      <c r="A58" s="12">
        <v>57</v>
      </c>
      <c r="B58" s="15">
        <v>3.7068929509038595</v>
      </c>
      <c r="C58" s="12">
        <v>3.8912205499999981</v>
      </c>
      <c r="D58" s="16">
        <v>3.7510419081061999</v>
      </c>
    </row>
    <row r="59" spans="1:4" x14ac:dyDescent="0.25">
      <c r="A59" s="12">
        <v>58</v>
      </c>
      <c r="B59" s="15">
        <v>3.6890263237342458</v>
      </c>
      <c r="C59" s="12">
        <v>4.320601449999999</v>
      </c>
      <c r="D59" s="16">
        <v>3.8471955424952018</v>
      </c>
    </row>
    <row r="60" spans="1:4" x14ac:dyDescent="0.25">
      <c r="A60" s="12">
        <v>59</v>
      </c>
      <c r="B60" s="15">
        <v>4.4035681520375194</v>
      </c>
      <c r="C60" s="12">
        <v>4.0899723499999983</v>
      </c>
      <c r="D60" s="16">
        <v>4.0567396832102016</v>
      </c>
    </row>
    <row r="61" spans="1:4" x14ac:dyDescent="0.25">
      <c r="A61" s="12">
        <v>60</v>
      </c>
      <c r="B61" s="15">
        <v>3.5148693379814615</v>
      </c>
      <c r="C61" s="12">
        <v>3.8024896999999998</v>
      </c>
      <c r="D61" s="16">
        <v>3.6395066688949989</v>
      </c>
    </row>
    <row r="62" spans="1:4" x14ac:dyDescent="0.25">
      <c r="A62" s="12">
        <v>61</v>
      </c>
      <c r="B62" s="15">
        <v>3.5148693379814615</v>
      </c>
      <c r="C62" s="12">
        <v>3.8024896999999998</v>
      </c>
      <c r="D62" s="16">
        <v>3.6395066688949989</v>
      </c>
    </row>
    <row r="63" spans="1:4" x14ac:dyDescent="0.25">
      <c r="A63" s="12">
        <v>62</v>
      </c>
      <c r="B63" s="15">
        <v>4.0201638550596765</v>
      </c>
      <c r="C63" s="12">
        <v>4.3962640499999992</v>
      </c>
      <c r="D63" s="16">
        <v>4.0088512705208021</v>
      </c>
    </row>
    <row r="64" spans="1:4" x14ac:dyDescent="0.25">
      <c r="A64" s="12">
        <v>63</v>
      </c>
      <c r="B64" s="15">
        <v>3.8517427256657104</v>
      </c>
      <c r="C64" s="12">
        <v>4.3174118999999997</v>
      </c>
      <c r="D64" s="16">
        <v>3.9207416786261993</v>
      </c>
    </row>
    <row r="65" spans="1:4" x14ac:dyDescent="0.25">
      <c r="A65" s="12" t="s">
        <v>75</v>
      </c>
      <c r="B65" s="12">
        <f>AVERAGE(B2:B64)</f>
        <v>4.2713392665406014</v>
      </c>
      <c r="C65" s="12">
        <f>AVERAGE(C2:C64)</f>
        <v>4.3567637047619048</v>
      </c>
      <c r="D65" s="12">
        <f>AVERAGE(D2:D64)</f>
        <v>4.0631621615371527</v>
      </c>
    </row>
    <row r="66" spans="1:4" x14ac:dyDescent="0.25">
      <c r="A66" s="12" t="s">
        <v>43</v>
      </c>
      <c r="B66" s="12">
        <f>STDEVA(B2:B64)</f>
        <v>0.54906935939742618</v>
      </c>
      <c r="C66" s="12">
        <f>STDEVA(C2:C64)</f>
        <v>0.35037993601417006</v>
      </c>
      <c r="D66" s="12">
        <f>STDEVA(D2:D64)</f>
        <v>0.23624605020803963</v>
      </c>
    </row>
    <row r="67" spans="1:4" x14ac:dyDescent="0.25">
      <c r="A67" s="12" t="s">
        <v>41</v>
      </c>
      <c r="B67" s="12">
        <f>MIN(B2:B64)</f>
        <v>3.510070554995095</v>
      </c>
      <c r="C67" s="12">
        <f>MIN(C2:C64)</f>
        <v>3.7947449500000001</v>
      </c>
      <c r="D67" s="12">
        <f>MIN(D2:D64)</f>
        <v>3.6395066688949989</v>
      </c>
    </row>
    <row r="68" spans="1:4" x14ac:dyDescent="0.25">
      <c r="A68" s="12" t="s">
        <v>49</v>
      </c>
      <c r="B68" s="12">
        <f>MAX(B2:B64)</f>
        <v>6.6086330659777932</v>
      </c>
      <c r="C68" s="12">
        <f>MAX(C2:C64)</f>
        <v>5.4057315999999975</v>
      </c>
      <c r="D68" s="12">
        <f>MAX(D2:D64)</f>
        <v>4.7623944401461999</v>
      </c>
    </row>
    <row r="69" spans="1:4" x14ac:dyDescent="0.25">
      <c r="A69" s="12"/>
      <c r="B69" s="12"/>
      <c r="C69" s="12"/>
      <c r="D69" s="12"/>
    </row>
    <row r="70" spans="1:4" x14ac:dyDescent="0.25">
      <c r="A70" s="12"/>
      <c r="B70" s="14" t="s">
        <v>77</v>
      </c>
      <c r="C70" s="12" t="s">
        <v>58</v>
      </c>
      <c r="D70" s="18" t="s">
        <v>59</v>
      </c>
    </row>
    <row r="71" spans="1:4" x14ac:dyDescent="0.25">
      <c r="A71" s="12" t="s">
        <v>75</v>
      </c>
      <c r="B71" s="12">
        <v>4.2713392665406014</v>
      </c>
      <c r="C71" s="12">
        <v>4.3567637047619048</v>
      </c>
      <c r="D71" s="12">
        <v>4.0631621615371527</v>
      </c>
    </row>
    <row r="72" spans="1:4" x14ac:dyDescent="0.25">
      <c r="A72" s="12" t="s">
        <v>76</v>
      </c>
      <c r="B72" s="12">
        <v>0.54906935939742618</v>
      </c>
      <c r="C72" s="12">
        <v>0.35037993601417006</v>
      </c>
      <c r="D72" s="12">
        <v>0.23624605020803963</v>
      </c>
    </row>
    <row r="73" spans="1:4" x14ac:dyDescent="0.25">
      <c r="A73" s="12" t="s">
        <v>41</v>
      </c>
      <c r="B73" s="12">
        <v>3.510070554995095</v>
      </c>
      <c r="C73" s="12">
        <v>3.7947449500000001</v>
      </c>
      <c r="D73" s="12">
        <v>3.6395066688949989</v>
      </c>
    </row>
    <row r="74" spans="1:4" x14ac:dyDescent="0.25">
      <c r="A74" s="12" t="s">
        <v>49</v>
      </c>
      <c r="B74" s="12">
        <v>6.6086330659777932</v>
      </c>
      <c r="C74" s="12">
        <v>5.4057315999999975</v>
      </c>
      <c r="D74" s="12">
        <v>4.7623944401461999</v>
      </c>
    </row>
    <row r="75" spans="1:4" x14ac:dyDescent="0.25">
      <c r="A75" s="12"/>
      <c r="B75" s="12"/>
      <c r="C75" s="12"/>
      <c r="D7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DESCRIPTION</vt:lpstr>
      <vt:lpstr>ALL SAMPLE T2 FORMULA(S1) </vt:lpstr>
      <vt:lpstr>ALL SAMPLE SRKT(S2)</vt:lpstr>
      <vt:lpstr>ALL SAMPLE HOLLADAY 1(S3)</vt:lpstr>
      <vt:lpstr>ALL SAMPLE T2 + H2.2(S4)</vt:lpstr>
      <vt:lpstr>T2.2+ALOPTIMIZATION WANG(S5)</vt:lpstr>
      <vt:lpstr>H  calculated with H2(S6)</vt:lpstr>
      <vt:lpstr>Hcalculated with 2-4 SRKT(S7)</vt:lpstr>
      <vt:lpstr>HSUMMARY(S8)</vt:lpstr>
      <vt:lpstr>CORRELATIONS(S9)</vt:lpstr>
      <vt:lpstr>ERROR SUMMARY(S10)</vt:lpstr>
      <vt:lpstr>LIN'S COEFFICIENT(S11)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2018-07-11T03:14:08Z</dcterms:created>
  <dcterms:modified xsi:type="dcterms:W3CDTF">2018-08-23T13:52:05Z</dcterms:modified>
</cp:coreProperties>
</file>