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ADS Articles\Paper 1\Data\"/>
    </mc:Choice>
  </mc:AlternateContent>
  <bookViews>
    <workbookView xWindow="240" yWindow="75" windowWidth="16275" windowHeight="6990"/>
  </bookViews>
  <sheets>
    <sheet name="UK Source" sheetId="1" r:id="rId1"/>
    <sheet name="UK Wind Capacity" sheetId="4" r:id="rId2"/>
    <sheet name="UK Wind Efficiency" sheetId="5" r:id="rId3"/>
  </sheets>
  <calcPr calcId="162913"/>
</workbook>
</file>

<file path=xl/calcChain.xml><?xml version="1.0" encoding="utf-8"?>
<calcChain xmlns="http://schemas.openxmlformats.org/spreadsheetml/2006/main">
  <c r="N8" i="4" l="1"/>
  <c r="K8" i="4"/>
  <c r="L8" i="4"/>
  <c r="M8" i="4"/>
  <c r="J8" i="4"/>
  <c r="L7" i="5" l="1"/>
  <c r="M7" i="5"/>
  <c r="N7" i="5"/>
  <c r="O7" i="5"/>
  <c r="P7" i="5"/>
  <c r="Q7" i="5"/>
  <c r="L8" i="5"/>
  <c r="M8" i="5"/>
  <c r="N8" i="5"/>
  <c r="O8" i="5"/>
  <c r="P8" i="5"/>
  <c r="Q8" i="5"/>
  <c r="R8" i="5"/>
  <c r="R7" i="5"/>
  <c r="R4" i="5" l="1"/>
  <c r="H10" i="1" l="1"/>
  <c r="G10" i="1"/>
  <c r="F10" i="1"/>
  <c r="E10" i="1"/>
  <c r="D10" i="1"/>
  <c r="C10" i="1"/>
  <c r="K8" i="1"/>
  <c r="K13" i="1"/>
  <c r="I13" i="1" s="1"/>
  <c r="I10" i="1"/>
  <c r="I5" i="1"/>
  <c r="I6" i="1"/>
  <c r="I7" i="1"/>
  <c r="I9" i="1"/>
  <c r="I11" i="1"/>
  <c r="I12" i="1"/>
  <c r="I14" i="1"/>
  <c r="I4" i="1"/>
  <c r="K16" i="1" l="1"/>
  <c r="N6" i="4"/>
  <c r="C55" i="4"/>
  <c r="E59" i="4" s="1"/>
  <c r="F59" i="4" s="1"/>
  <c r="E58" i="4"/>
  <c r="F58" i="4" s="1"/>
  <c r="E60" i="4"/>
  <c r="F60" i="4" s="1"/>
  <c r="E62" i="4"/>
  <c r="F62" i="4" s="1"/>
  <c r="E64" i="4"/>
  <c r="F64" i="4" s="1"/>
  <c r="E66" i="4"/>
  <c r="F66" i="4" s="1"/>
  <c r="I8" i="1" l="1"/>
  <c r="E65" i="4"/>
  <c r="F65" i="4" s="1"/>
  <c r="E63" i="4"/>
  <c r="F63" i="4" s="1"/>
  <c r="E61" i="4"/>
  <c r="F61" i="4" s="1"/>
  <c r="F36" i="5"/>
  <c r="D36" i="5"/>
  <c r="C36" i="5"/>
  <c r="I16" i="1" l="1"/>
  <c r="E35" i="5"/>
  <c r="H35" i="5" s="1"/>
  <c r="E34" i="5"/>
  <c r="E36" i="5" s="1"/>
  <c r="C40" i="5" l="1"/>
  <c r="D38" i="5"/>
  <c r="D40" i="5" s="1"/>
  <c r="E38" i="5" l="1"/>
  <c r="F38" i="5" s="1"/>
  <c r="G38" i="5" s="1"/>
  <c r="H38" i="5" s="1"/>
  <c r="I38" i="5" s="1"/>
  <c r="J38" i="5" s="1"/>
  <c r="K38" i="5" s="1"/>
  <c r="L38" i="5" s="1"/>
  <c r="M38" i="5" s="1"/>
  <c r="N38" i="5" s="1"/>
  <c r="O38" i="5" s="1"/>
  <c r="K40" i="5"/>
  <c r="G40" i="5"/>
  <c r="L40" i="5"/>
  <c r="H40" i="5"/>
  <c r="B52" i="4"/>
  <c r="B47" i="4"/>
  <c r="B42" i="4"/>
  <c r="D52" i="4"/>
  <c r="D47" i="4"/>
  <c r="D42" i="4"/>
  <c r="D37" i="4"/>
  <c r="L6" i="4"/>
  <c r="Q4" i="5" s="1"/>
  <c r="H23" i="1"/>
  <c r="H19" i="1"/>
  <c r="H21" i="1" s="1"/>
  <c r="H20" i="1"/>
  <c r="H27" i="1" l="1"/>
  <c r="H25" i="1"/>
  <c r="H24" i="1"/>
  <c r="N40" i="5"/>
  <c r="F40" i="5"/>
  <c r="J40" i="5"/>
  <c r="E40" i="5"/>
  <c r="I40" i="5"/>
  <c r="M40" i="5"/>
  <c r="P38" i="5"/>
  <c r="O40" i="5"/>
  <c r="Q38" i="5" l="1"/>
  <c r="P40" i="5"/>
  <c r="G29" i="4"/>
  <c r="H29" i="4"/>
  <c r="I29" i="4"/>
  <c r="J29" i="4"/>
  <c r="K29" i="4"/>
  <c r="L29" i="4"/>
  <c r="M29" i="4"/>
  <c r="F45" i="4"/>
  <c r="F46" i="4" s="1"/>
  <c r="R38" i="5" l="1"/>
  <c r="Q40" i="5"/>
  <c r="K3" i="5"/>
  <c r="J3" i="5" s="1"/>
  <c r="I3" i="5" s="1"/>
  <c r="H3" i="5" s="1"/>
  <c r="G3" i="5" s="1"/>
  <c r="F3" i="5" s="1"/>
  <c r="E3" i="5" s="1"/>
  <c r="D3" i="5" s="1"/>
  <c r="C3" i="5" s="1"/>
  <c r="S38" i="5" l="1"/>
  <c r="T38" i="5" s="1"/>
  <c r="R40" i="5"/>
  <c r="D29" i="4"/>
  <c r="C5" i="4"/>
  <c r="C4" i="4"/>
  <c r="D4" i="4"/>
  <c r="E4" i="4"/>
  <c r="F4" i="4"/>
  <c r="G4" i="4"/>
  <c r="H4" i="4"/>
  <c r="I4" i="4"/>
  <c r="J4" i="4"/>
  <c r="K4" i="4"/>
  <c r="D5" i="4"/>
  <c r="E5" i="4"/>
  <c r="F5" i="4"/>
  <c r="G5" i="4"/>
  <c r="H5" i="4"/>
  <c r="I5" i="4"/>
  <c r="J5" i="4"/>
  <c r="K5" i="4"/>
  <c r="F29" i="4"/>
  <c r="E29" i="4"/>
  <c r="C29" i="4"/>
  <c r="F26" i="4"/>
  <c r="E26" i="4" s="1"/>
  <c r="D26" i="4" s="1"/>
  <c r="C26" i="4" s="1"/>
  <c r="E6" i="4"/>
  <c r="J6" i="5" s="1"/>
  <c r="G6" i="4"/>
  <c r="L6" i="5" s="1"/>
  <c r="K6" i="4"/>
  <c r="F3" i="4"/>
  <c r="E3" i="4" s="1"/>
  <c r="D3" i="4" s="1"/>
  <c r="C3" i="4" s="1"/>
  <c r="D23" i="1"/>
  <c r="E23" i="1"/>
  <c r="F23" i="1"/>
  <c r="G23" i="1"/>
  <c r="C23" i="1"/>
  <c r="D19" i="1"/>
  <c r="E19" i="1"/>
  <c r="F19" i="1"/>
  <c r="F21" i="1" s="1"/>
  <c r="F27" i="1" s="1"/>
  <c r="G19" i="1"/>
  <c r="D20" i="1"/>
  <c r="E20" i="1"/>
  <c r="F20" i="1"/>
  <c r="G20" i="1"/>
  <c r="C20" i="1"/>
  <c r="C19" i="1"/>
  <c r="C21" i="1" s="1"/>
  <c r="C27" i="1" s="1"/>
  <c r="E24" i="1" l="1"/>
  <c r="C25" i="1"/>
  <c r="I6" i="4"/>
  <c r="N6" i="5" s="1"/>
  <c r="G21" i="1"/>
  <c r="G27" i="1" s="1"/>
  <c r="D24" i="1"/>
  <c r="G24" i="1"/>
  <c r="C24" i="1"/>
  <c r="E21" i="1"/>
  <c r="E27" i="1" s="1"/>
  <c r="F24" i="1"/>
  <c r="P6" i="5"/>
  <c r="P4" i="5"/>
  <c r="D21" i="1"/>
  <c r="D27" i="1" s="1"/>
  <c r="F25" i="1"/>
  <c r="Q6" i="5"/>
  <c r="J6" i="4"/>
  <c r="O6" i="5" s="1"/>
  <c r="H6" i="4"/>
  <c r="M6" i="5" s="1"/>
  <c r="F6" i="4"/>
  <c r="K6" i="5" s="1"/>
  <c r="D6" i="4"/>
  <c r="I6" i="5" s="1"/>
  <c r="C6" i="4"/>
  <c r="H6" i="5" s="1"/>
  <c r="M6" i="4"/>
  <c r="R6" i="5" s="1"/>
  <c r="G25" i="1" l="1"/>
  <c r="E25" i="1"/>
  <c r="D25" i="1"/>
  <c r="G34" i="5"/>
  <c r="H34" i="5" l="1"/>
  <c r="H36" i="5" s="1"/>
  <c r="I35" i="5" s="1"/>
  <c r="K35" i="5" s="1"/>
  <c r="I34" i="5" l="1"/>
  <c r="I36" i="5" l="1"/>
  <c r="K34" i="5"/>
  <c r="K36" i="5" s="1"/>
</calcChain>
</file>

<file path=xl/comments1.xml><?xml version="1.0" encoding="utf-8"?>
<comments xmlns="http://schemas.openxmlformats.org/spreadsheetml/2006/main">
  <authors>
    <author>Walwyn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Walwyn:</t>
        </r>
        <r>
          <rPr>
            <sz val="9"/>
            <color indexed="81"/>
            <rFont val="Tahoma"/>
            <family val="2"/>
          </rPr>
          <t xml:space="preserve">
June 2016 from http://www.renewableuk.com/en/renewable-energy/wind-energy/uk-wind-energy-database/uk-wind-energy-database-ukwed.cfm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Walwyn:</t>
        </r>
        <r>
          <rPr>
            <sz val="9"/>
            <color indexed="81"/>
            <rFont val="Tahoma"/>
            <family val="2"/>
          </rPr>
          <t xml:space="preserve">
mid Oct
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Walwyn:</t>
        </r>
        <r>
          <rPr>
            <sz val="9"/>
            <color indexed="81"/>
            <rFont val="Tahoma"/>
            <family val="2"/>
          </rPr>
          <t xml:space="preserve">
June 2016 from http://www.renewableuk.com/en/renewable-energy/wind-energy/uk-wind-energy-database/uk-wind-energy-database-ukwed.cfm</t>
        </r>
      </text>
    </comment>
  </commentList>
</comments>
</file>

<file path=xl/comments2.xml><?xml version="1.0" encoding="utf-8"?>
<comments xmlns="http://schemas.openxmlformats.org/spreadsheetml/2006/main">
  <authors>
    <author>Walwyn</author>
  </authors>
  <commentList>
    <comment ref="R3" authorId="0" shapeId="0">
      <text>
        <r>
          <rPr>
            <b/>
            <sz val="9"/>
            <color indexed="81"/>
            <rFont val="Tahoma"/>
            <family val="2"/>
          </rPr>
          <t>Walwyn:</t>
        </r>
        <r>
          <rPr>
            <sz val="9"/>
            <color indexed="81"/>
            <rFont val="Tahoma"/>
            <family val="2"/>
          </rPr>
          <t xml:space="preserve">
June 2016 from http://www.renewableuk.com/en/renewable-energy/wind-energy/uk-wind-energy-database/uk-wind-energy-database-ukwed.cfm</t>
        </r>
      </text>
    </comment>
  </commentList>
</comments>
</file>

<file path=xl/sharedStrings.xml><?xml version="1.0" encoding="utf-8"?>
<sst xmlns="http://schemas.openxmlformats.org/spreadsheetml/2006/main" count="83" uniqueCount="67">
  <si>
    <t>Source</t>
  </si>
  <si>
    <t>Year</t>
  </si>
  <si>
    <t>Coal</t>
  </si>
  <si>
    <t>Gas</t>
  </si>
  <si>
    <t>Nuclear</t>
  </si>
  <si>
    <t>Hydro</t>
  </si>
  <si>
    <t>On shore wind</t>
  </si>
  <si>
    <t>Off shore wind</t>
  </si>
  <si>
    <t>Bioenergy</t>
  </si>
  <si>
    <t>Pumped storage</t>
  </si>
  <si>
    <t>Net imports</t>
  </si>
  <si>
    <t>Total (Demand and Supply)</t>
  </si>
  <si>
    <t>Renewable</t>
  </si>
  <si>
    <t>Non-Renewable</t>
  </si>
  <si>
    <t>Total</t>
  </si>
  <si>
    <t>% of Renewable</t>
  </si>
  <si>
    <t>% of Total</t>
  </si>
  <si>
    <t>Wind</t>
  </si>
  <si>
    <t>UK Wind Energy Database (UKWED)</t>
  </si>
  <si>
    <t>Wind Projects in Planning</t>
  </si>
  <si>
    <t>Onshore</t>
  </si>
  <si>
    <t>Project</t>
  </si>
  <si>
    <t>MW</t>
  </si>
  <si>
    <t>Offshore</t>
  </si>
  <si>
    <t>Wind Projects under Construction</t>
  </si>
  <si>
    <t>Consented Wind Projects</t>
  </si>
  <si>
    <t>Operational Wind Projects</t>
  </si>
  <si>
    <t>Wind Fleet Efficiency</t>
  </si>
  <si>
    <t>Wind Speed (Average)</t>
  </si>
  <si>
    <t>Installed Capacity</t>
  </si>
  <si>
    <t>% coal and gas</t>
  </si>
  <si>
    <t>Pumped</t>
  </si>
  <si>
    <t>Demand</t>
  </si>
  <si>
    <t>On Shore</t>
  </si>
  <si>
    <t>Off Shore</t>
  </si>
  <si>
    <t>Total Capacity</t>
  </si>
  <si>
    <t>2013 GWc</t>
  </si>
  <si>
    <t>2014 GWc</t>
  </si>
  <si>
    <t>Average GWc</t>
  </si>
  <si>
    <t>“seen” capacity</t>
  </si>
  <si>
    <t>On shore</t>
  </si>
  <si>
    <t>Off shore</t>
  </si>
  <si>
    <t>GWe “seen” Gridwatch</t>
  </si>
  <si>
    <t>GWe (Gov.UK</t>
  </si>
  <si>
    <t>Efficiency</t>
  </si>
  <si>
    <t>GWc</t>
  </si>
  <si>
    <t>GWe</t>
  </si>
  <si>
    <t>seen %cap</t>
  </si>
  <si>
    <t>Efficiency as per gov recds</t>
  </si>
  <si>
    <t>Weighted efficiency %</t>
  </si>
  <si>
    <t>2016 (to Q3)</t>
  </si>
  <si>
    <t>Fraction of Total Electricity Use (%)</t>
  </si>
  <si>
    <t>Capacity Factor</t>
  </si>
  <si>
    <t>Installed Capacity (GW-h)</t>
  </si>
  <si>
    <t>Generation (GW-h)</t>
  </si>
  <si>
    <t>Capacity (MW)</t>
  </si>
  <si>
    <t>hours per year</t>
  </si>
  <si>
    <t>Potential Operating Time</t>
  </si>
  <si>
    <t>Capacity Factor (%)</t>
  </si>
  <si>
    <t>Total (GWc)</t>
  </si>
  <si>
    <t>Oil and Other</t>
  </si>
  <si>
    <t>On-shore wind</t>
  </si>
  <si>
    <t>Off-shore wind</t>
  </si>
  <si>
    <t>Solar PV</t>
  </si>
  <si>
    <t>Source (GWe)</t>
  </si>
  <si>
    <t>Wind Fleet Efficiency (On-Shore)</t>
  </si>
  <si>
    <t>Wind Fleet Efficiency (Off-Shore)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</si>
</sst>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%"/>
    <numFmt numFmtId="167" formatCode="0.000"/>
  </numFmts>
  <fonts count="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9" fontId="0" fillId="2" borderId="1" xfId="1" applyFont="1" applyFill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9" fontId="0" fillId="2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166" fontId="0" fillId="3" borderId="1" xfId="1" applyNumberFormat="1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166" fontId="0" fillId="3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167" fontId="0" fillId="2" borderId="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1" fillId="5" borderId="0" xfId="0" applyFont="1" applyFill="1" applyAlignment="1">
      <alignment horizontal="left" vertical="center" wrapText="1"/>
    </xf>
    <xf numFmtId="3" fontId="1" fillId="5" borderId="0" xfId="0" applyNumberFormat="1" applyFont="1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166" fontId="1" fillId="0" borderId="1" xfId="1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67" fontId="0" fillId="0" borderId="0" xfId="0" applyNumberForma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79392721042713"/>
          <c:y val="5.1400554097404488E-2"/>
          <c:w val="0.56168666629775454"/>
          <c:h val="0.734448089822105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'UK Source'!$B$4</c:f>
              <c:strCache>
                <c:ptCount val="1"/>
                <c:pt idx="0">
                  <c:v>Coal</c:v>
                </c:pt>
              </c:strCache>
            </c:strRef>
          </c:tx>
          <c:invertIfNegative val="0"/>
          <c:cat>
            <c:numRef>
              <c:f>'UK Source'!$C$3:$I$3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'UK Source'!$C$4:$I$4</c:f>
              <c:numCache>
                <c:formatCode>0.000</c:formatCode>
                <c:ptCount val="7"/>
                <c:pt idx="0">
                  <c:v>11.67</c:v>
                </c:pt>
                <c:pt idx="1">
                  <c:v>11.77</c:v>
                </c:pt>
                <c:pt idx="2">
                  <c:v>15.5</c:v>
                </c:pt>
                <c:pt idx="3">
                  <c:v>14.16</c:v>
                </c:pt>
                <c:pt idx="4">
                  <c:v>10.9</c:v>
                </c:pt>
                <c:pt idx="5">
                  <c:v>8.2590000000000003</c:v>
                </c:pt>
                <c:pt idx="6">
                  <c:v>3.3242912000000002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27-4B1D-81C1-5E459D1691CC}"/>
            </c:ext>
          </c:extLst>
        </c:ser>
        <c:ser>
          <c:idx val="1"/>
          <c:order val="1"/>
          <c:tx>
            <c:strRef>
              <c:f>'UK Source'!$B$5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cat>
            <c:numRef>
              <c:f>'UK Source'!$C$3:$I$3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'UK Source'!$C$5:$I$5</c:f>
              <c:numCache>
                <c:formatCode>0.000</c:formatCode>
                <c:ptCount val="7"/>
                <c:pt idx="0">
                  <c:v>19.690000000000001</c:v>
                </c:pt>
                <c:pt idx="1">
                  <c:v>16.420000000000002</c:v>
                </c:pt>
                <c:pt idx="2">
                  <c:v>11.21</c:v>
                </c:pt>
                <c:pt idx="3">
                  <c:v>10.75</c:v>
                </c:pt>
                <c:pt idx="4">
                  <c:v>11.3</c:v>
                </c:pt>
                <c:pt idx="5">
                  <c:v>11.16</c:v>
                </c:pt>
                <c:pt idx="6">
                  <c:v>16.067027200000002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27-4B1D-81C1-5E459D1691CC}"/>
            </c:ext>
          </c:extLst>
        </c:ser>
        <c:ser>
          <c:idx val="2"/>
          <c:order val="2"/>
          <c:tx>
            <c:strRef>
              <c:f>'UK Source'!$B$6</c:f>
              <c:strCache>
                <c:ptCount val="1"/>
                <c:pt idx="0">
                  <c:v>Nuclear</c:v>
                </c:pt>
              </c:strCache>
            </c:strRef>
          </c:tx>
          <c:invertIfNegative val="0"/>
          <c:cat>
            <c:numRef>
              <c:f>'UK Source'!$C$3:$I$3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'UK Source'!$C$6:$I$6</c:f>
              <c:numCache>
                <c:formatCode>0.000</c:formatCode>
                <c:ptCount val="7"/>
                <c:pt idx="0">
                  <c:v>6.44</c:v>
                </c:pt>
                <c:pt idx="1">
                  <c:v>7.15</c:v>
                </c:pt>
                <c:pt idx="2">
                  <c:v>7.3</c:v>
                </c:pt>
                <c:pt idx="3">
                  <c:v>7.32</c:v>
                </c:pt>
                <c:pt idx="4">
                  <c:v>6.61</c:v>
                </c:pt>
                <c:pt idx="5">
                  <c:v>7.2729999999999997</c:v>
                </c:pt>
                <c:pt idx="6">
                  <c:v>7.4323120000000005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27-4B1D-81C1-5E459D1691CC}"/>
            </c:ext>
          </c:extLst>
        </c:ser>
        <c:ser>
          <c:idx val="3"/>
          <c:order val="3"/>
          <c:tx>
            <c:strRef>
              <c:f>'UK Source'!$B$7</c:f>
              <c:strCache>
                <c:ptCount val="1"/>
                <c:pt idx="0">
                  <c:v>Hydro</c:v>
                </c:pt>
              </c:strCache>
            </c:strRef>
          </c:tx>
          <c:invertIfNegative val="0"/>
          <c:cat>
            <c:numRef>
              <c:f>'UK Source'!$C$3:$I$3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'UK Source'!$C$7:$I$7</c:f>
              <c:numCache>
                <c:formatCode>0.000</c:formatCode>
                <c:ptCount val="7"/>
                <c:pt idx="0">
                  <c:v>0.4</c:v>
                </c:pt>
                <c:pt idx="1">
                  <c:v>0.64</c:v>
                </c:pt>
                <c:pt idx="2">
                  <c:v>0.6</c:v>
                </c:pt>
                <c:pt idx="3">
                  <c:v>0.53</c:v>
                </c:pt>
                <c:pt idx="4">
                  <c:v>0.67</c:v>
                </c:pt>
                <c:pt idx="5">
                  <c:v>0.71499999999999997</c:v>
                </c:pt>
                <c:pt idx="6">
                  <c:v>0.61032799999999998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27-4B1D-81C1-5E459D1691CC}"/>
            </c:ext>
          </c:extLst>
        </c:ser>
        <c:ser>
          <c:idx val="4"/>
          <c:order val="4"/>
          <c:tx>
            <c:strRef>
              <c:f>'UK Source'!$B$8</c:f>
              <c:strCache>
                <c:ptCount val="1"/>
                <c:pt idx="0">
                  <c:v>On-shore wind</c:v>
                </c:pt>
              </c:strCache>
            </c:strRef>
          </c:tx>
          <c:invertIfNegative val="0"/>
          <c:cat>
            <c:numRef>
              <c:f>'UK Source'!$C$3:$I$3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'UK Source'!$C$8:$I$8</c:f>
              <c:numCache>
                <c:formatCode>0.000</c:formatCode>
                <c:ptCount val="7"/>
                <c:pt idx="0">
                  <c:v>0.82</c:v>
                </c:pt>
                <c:pt idx="1">
                  <c:v>1.2</c:v>
                </c:pt>
                <c:pt idx="2">
                  <c:v>1.4</c:v>
                </c:pt>
                <c:pt idx="3">
                  <c:v>1.93</c:v>
                </c:pt>
                <c:pt idx="4">
                  <c:v>2.12</c:v>
                </c:pt>
                <c:pt idx="5">
                  <c:v>2.62</c:v>
                </c:pt>
                <c:pt idx="6">
                  <c:v>2.4057190400000001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27-4B1D-81C1-5E459D1691CC}"/>
            </c:ext>
          </c:extLst>
        </c:ser>
        <c:ser>
          <c:idx val="5"/>
          <c:order val="5"/>
          <c:tx>
            <c:strRef>
              <c:f>'UK Source'!$B$9</c:f>
              <c:strCache>
                <c:ptCount val="1"/>
                <c:pt idx="0">
                  <c:v>Off-shore wind</c:v>
                </c:pt>
              </c:strCache>
            </c:strRef>
          </c:tx>
          <c:invertIfNegative val="0"/>
          <c:cat>
            <c:numRef>
              <c:f>'UK Source'!$C$3:$I$3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'UK Source'!$C$9:$I$9</c:f>
              <c:numCache>
                <c:formatCode>0.000</c:formatCode>
                <c:ptCount val="7"/>
                <c:pt idx="0">
                  <c:v>0.35</c:v>
                </c:pt>
                <c:pt idx="1">
                  <c:v>0.59</c:v>
                </c:pt>
                <c:pt idx="2">
                  <c:v>0.87</c:v>
                </c:pt>
                <c:pt idx="3">
                  <c:v>1.3</c:v>
                </c:pt>
                <c:pt idx="4">
                  <c:v>1.53</c:v>
                </c:pt>
                <c:pt idx="5">
                  <c:v>1.986</c:v>
                </c:pt>
                <c:pt idx="6">
                  <c:v>1.8720528000000001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27-4B1D-81C1-5E459D1691CC}"/>
            </c:ext>
          </c:extLst>
        </c:ser>
        <c:ser>
          <c:idx val="6"/>
          <c:order val="6"/>
          <c:tx>
            <c:strRef>
              <c:f>'UK Source'!$B$11</c:f>
              <c:strCache>
                <c:ptCount val="1"/>
                <c:pt idx="0">
                  <c:v>Bioenergy</c:v>
                </c:pt>
              </c:strCache>
            </c:strRef>
          </c:tx>
          <c:invertIfNegative val="0"/>
          <c:cat>
            <c:numRef>
              <c:f>'UK Source'!$C$3:$I$3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'UK Source'!$C$11:$I$11</c:f>
              <c:numCache>
                <c:formatCode>0.000</c:formatCode>
                <c:ptCount val="7"/>
                <c:pt idx="0">
                  <c:v>1.36</c:v>
                </c:pt>
                <c:pt idx="1">
                  <c:v>1.48</c:v>
                </c:pt>
                <c:pt idx="2">
                  <c:v>1.61</c:v>
                </c:pt>
                <c:pt idx="3">
                  <c:v>2.0699999999999998</c:v>
                </c:pt>
                <c:pt idx="4">
                  <c:v>2.59</c:v>
                </c:pt>
                <c:pt idx="5">
                  <c:v>3.31</c:v>
                </c:pt>
                <c:pt idx="6">
                  <c:v>2.9683616000000002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27-4B1D-81C1-5E459D1691CC}"/>
            </c:ext>
          </c:extLst>
        </c:ser>
        <c:ser>
          <c:idx val="8"/>
          <c:order val="7"/>
          <c:tx>
            <c:strRef>
              <c:f>'UK Source'!$B$12</c:f>
              <c:strCache>
                <c:ptCount val="1"/>
                <c:pt idx="0">
                  <c:v>Net imports</c:v>
                </c:pt>
              </c:strCache>
            </c:strRef>
          </c:tx>
          <c:invertIfNegative val="0"/>
          <c:cat>
            <c:numRef>
              <c:f>'UK Source'!$C$3:$I$3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'UK Source'!$C$12:$I$12</c:f>
              <c:numCache>
                <c:formatCode>0.000</c:formatCode>
                <c:ptCount val="7"/>
                <c:pt idx="0">
                  <c:v>0.3</c:v>
                </c:pt>
                <c:pt idx="1">
                  <c:v>0.71</c:v>
                </c:pt>
                <c:pt idx="2">
                  <c:v>1.36</c:v>
                </c:pt>
                <c:pt idx="3">
                  <c:v>1.65</c:v>
                </c:pt>
                <c:pt idx="4">
                  <c:v>2.34</c:v>
                </c:pt>
                <c:pt idx="5">
                  <c:v>2.39</c:v>
                </c:pt>
                <c:pt idx="6">
                  <c:v>2.0021040000000001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27-4B1D-81C1-5E459D1691CC}"/>
            </c:ext>
          </c:extLst>
        </c:ser>
        <c:ser>
          <c:idx val="9"/>
          <c:order val="8"/>
          <c:tx>
            <c:strRef>
              <c:f>'UK Source'!$B$13</c:f>
              <c:strCache>
                <c:ptCount val="1"/>
                <c:pt idx="0">
                  <c:v>Oil and Other</c:v>
                </c:pt>
              </c:strCache>
            </c:strRef>
          </c:tx>
          <c:invertIfNegative val="0"/>
          <c:cat>
            <c:numRef>
              <c:f>'UK Source'!$C$3:$I$3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'UK Source'!$C$13:$I$13</c:f>
              <c:numCache>
                <c:formatCode>0.000</c:formatCode>
                <c:ptCount val="7"/>
                <c:pt idx="0">
                  <c:v>0.64</c:v>
                </c:pt>
                <c:pt idx="1">
                  <c:v>0.46045327999999386</c:v>
                </c:pt>
                <c:pt idx="2">
                  <c:v>0.45850176000000487</c:v>
                </c:pt>
                <c:pt idx="3">
                  <c:v>0.34012879999999479</c:v>
                </c:pt>
                <c:pt idx="4">
                  <c:v>0.29797600000000046</c:v>
                </c:pt>
                <c:pt idx="5">
                  <c:v>0.18744111999999835</c:v>
                </c:pt>
                <c:pt idx="6">
                  <c:v>0.77916640000000004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27-4B1D-81C1-5E459D169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2764928"/>
        <c:axId val="192775296"/>
      </c:barChart>
      <c:catAx>
        <c:axId val="192764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2775296"/>
        <c:crosses val="autoZero"/>
        <c:auto val="1"/>
        <c:lblAlgn val="ctr"/>
        <c:lblOffset val="100"/>
        <c:noMultiLvlLbl val="0"/>
      </c:catAx>
      <c:valAx>
        <c:axId val="192775296"/>
        <c:scaling>
          <c:orientation val="minMax"/>
          <c:max val="50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Energy Supplied</a:t>
                </a:r>
                <a:r>
                  <a:rPr lang="en-ZA" baseline="0"/>
                  <a:t> to UK Grid by Source (GW)</a:t>
                </a:r>
                <a:endParaRPr lang="en-ZA"/>
              </a:p>
            </c:rich>
          </c:tx>
          <c:overlay val="0"/>
          <c:spPr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2764928"/>
        <c:crosses val="autoZero"/>
        <c:crossBetween val="between"/>
        <c:majorUnit val="10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4737472717088205"/>
          <c:y val="9.0865048118985131E-2"/>
          <c:w val="0.23595860980782812"/>
          <c:h val="0.69789916885389325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73840769903761"/>
          <c:y val="5.1400554097404488E-2"/>
          <c:w val="0.72312314085739282"/>
          <c:h val="0.6418554972295129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'UK Source'!$B$19</c:f>
              <c:strCache>
                <c:ptCount val="1"/>
                <c:pt idx="0">
                  <c:v>Renewable</c:v>
                </c:pt>
              </c:strCache>
            </c:strRef>
          </c:tx>
          <c:invertIfNegative val="0"/>
          <c:cat>
            <c:numRef>
              <c:f>'UK Source'!$C$3:$H$3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'UK Source'!$C$19:$H$19</c:f>
              <c:numCache>
                <c:formatCode>General</c:formatCode>
                <c:ptCount val="6"/>
                <c:pt idx="0">
                  <c:v>3.8737646399999996</c:v>
                </c:pt>
                <c:pt idx="1">
                  <c:v>5.1099999999999941</c:v>
                </c:pt>
                <c:pt idx="2">
                  <c:v>6.4500000000000055</c:v>
                </c:pt>
                <c:pt idx="3">
                  <c:v>8.0499999999999954</c:v>
                </c:pt>
                <c:pt idx="4">
                  <c:v>10.01</c:v>
                </c:pt>
                <c:pt idx="5">
                  <c:v>12.071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1-4511-9CBC-F7081B4350BC}"/>
            </c:ext>
          </c:extLst>
        </c:ser>
        <c:ser>
          <c:idx val="1"/>
          <c:order val="1"/>
          <c:tx>
            <c:strRef>
              <c:f>'UK Source'!$B$20</c:f>
              <c:strCache>
                <c:ptCount val="1"/>
                <c:pt idx="0">
                  <c:v>Non-Renewable</c:v>
                </c:pt>
              </c:strCache>
            </c:strRef>
          </c:tx>
          <c:invertIfNegative val="0"/>
          <c:cat>
            <c:numRef>
              <c:f>'UK Source'!$C$3:$H$3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'UK Source'!$C$20:$H$20</c:f>
              <c:numCache>
                <c:formatCode>General</c:formatCode>
                <c:ptCount val="6"/>
                <c:pt idx="0">
                  <c:v>37.799999999999997</c:v>
                </c:pt>
                <c:pt idx="1">
                  <c:v>35.340000000000003</c:v>
                </c:pt>
                <c:pt idx="2">
                  <c:v>34.01</c:v>
                </c:pt>
                <c:pt idx="3">
                  <c:v>32.230000000000004</c:v>
                </c:pt>
                <c:pt idx="4">
                  <c:v>28.810000000000002</c:v>
                </c:pt>
                <c:pt idx="5">
                  <c:v>26.692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1-4511-9CBC-F7081B435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337216"/>
        <c:axId val="193347584"/>
      </c:barChart>
      <c:catAx>
        <c:axId val="193337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347584"/>
        <c:crosses val="autoZero"/>
        <c:auto val="1"/>
        <c:lblAlgn val="ctr"/>
        <c:lblOffset val="100"/>
        <c:noMultiLvlLbl val="0"/>
      </c:catAx>
      <c:valAx>
        <c:axId val="193347584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Energy Supplied</a:t>
                </a:r>
                <a:r>
                  <a:rPr lang="en-ZA" baseline="0"/>
                  <a:t> to UK Grid by Source (GW)</a:t>
                </a:r>
                <a:endParaRPr lang="en-ZA"/>
              </a:p>
            </c:rich>
          </c:tx>
          <c:overlay val="0"/>
          <c:spPr>
            <a:ln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337216"/>
        <c:crosses val="autoZero"/>
        <c:crossBetween val="between"/>
        <c:majorUnit val="0.2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9737467191601052"/>
          <c:y val="0.86864282589676289"/>
          <c:w val="0.48873643919510062"/>
          <c:h val="8.2158428113152521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1341035101084"/>
          <c:y val="5.6030183727034118E-2"/>
          <c:w val="0.72805699686602177"/>
          <c:h val="0.63722586759988331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'UK Wind Capacity'!$B$6</c:f>
              <c:strCache>
                <c:ptCount val="1"/>
                <c:pt idx="0">
                  <c:v>Total (GWc)</c:v>
                </c:pt>
              </c:strCache>
            </c:strRef>
          </c:tx>
          <c:invertIfNegative val="0"/>
          <c:cat>
            <c:numRef>
              <c:f>'UK Wind Capacity'!$C$3:$N$3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'UK Wind Capacity'!$C$6:$N$6</c:f>
              <c:numCache>
                <c:formatCode>#,##0.0</c:formatCode>
                <c:ptCount val="12"/>
                <c:pt idx="0">
                  <c:v>1.8461538461538463</c:v>
                </c:pt>
                <c:pt idx="1">
                  <c:v>2.3076923076923079</c:v>
                </c:pt>
                <c:pt idx="2">
                  <c:v>3.384615384615385</c:v>
                </c:pt>
                <c:pt idx="3">
                  <c:v>4.6153846153846159</c:v>
                </c:pt>
                <c:pt idx="4">
                  <c:v>5.5384615384615392</c:v>
                </c:pt>
                <c:pt idx="5">
                  <c:v>6.4615384615384617</c:v>
                </c:pt>
                <c:pt idx="6">
                  <c:v>8.6153846153846168</c:v>
                </c:pt>
                <c:pt idx="7">
                  <c:v>10.76923076923077</c:v>
                </c:pt>
                <c:pt idx="8">
                  <c:v>12.923076923076923</c:v>
                </c:pt>
                <c:pt idx="9">
                  <c:v>13.599</c:v>
                </c:pt>
                <c:pt idx="10" formatCode="#,##0.00">
                  <c:v>15.033000000000001</c:v>
                </c:pt>
                <c:pt idx="11">
                  <c:v>17.2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CF-478F-9FB3-3F98090B9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96192"/>
        <c:axId val="193498112"/>
      </c:barChart>
      <c:lineChart>
        <c:grouping val="standard"/>
        <c:varyColors val="0"/>
        <c:ser>
          <c:idx val="0"/>
          <c:order val="1"/>
          <c:tx>
            <c:strRef>
              <c:f>'UK Wind Capacity'!$B$7</c:f>
              <c:strCache>
                <c:ptCount val="1"/>
                <c:pt idx="0">
                  <c:v>Capacity Factor (%)</c:v>
                </c:pt>
              </c:strCache>
            </c:strRef>
          </c:tx>
          <c:spPr>
            <a:ln w="22225"/>
          </c:spPr>
          <c:marker>
            <c:symbol val="none"/>
          </c:marker>
          <c:cat>
            <c:numRef>
              <c:f>'UK Wind Capacity'!$C$3:$N$3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'UK Wind Capacity'!$C$7:$N$7</c:f>
              <c:numCache>
                <c:formatCode>#,##0.0</c:formatCode>
                <c:ptCount val="12"/>
                <c:pt idx="2" formatCode="0.0%">
                  <c:v>0.2056253128329848</c:v>
                </c:pt>
                <c:pt idx="3" formatCode="0.0%">
                  <c:v>0.19455143270335187</c:v>
                </c:pt>
                <c:pt idx="4" formatCode="0.0%">
                  <c:v>0.17439166921124952</c:v>
                </c:pt>
                <c:pt idx="5" formatCode="0.0%">
                  <c:v>0.22124125507938502</c:v>
                </c:pt>
                <c:pt idx="6" formatCode="0.0%">
                  <c:v>0.26650380466030349</c:v>
                </c:pt>
                <c:pt idx="7" formatCode="0.0%">
                  <c:v>0.25481082844096542</c:v>
                </c:pt>
                <c:pt idx="8" formatCode="0.0%">
                  <c:v>0.25785872645318536</c:v>
                </c:pt>
                <c:pt idx="9" formatCode="0.0%">
                  <c:v>0.33941087095035044</c:v>
                </c:pt>
                <c:pt idx="10" formatCode="0.0%">
                  <c:v>0.31517815996104248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EE-4FD1-8F10-473A40C21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878768"/>
        <c:axId val="503880408"/>
      </c:lineChart>
      <c:catAx>
        <c:axId val="1934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Year</a:t>
                </a:r>
              </a:p>
            </c:rich>
          </c:tx>
          <c:layout>
            <c:manualLayout>
              <c:xMode val="edge"/>
              <c:yMode val="edge"/>
              <c:x val="0.41442475358747272"/>
              <c:y val="0.795347039953339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498112"/>
        <c:crosses val="autoZero"/>
        <c:auto val="1"/>
        <c:lblAlgn val="ctr"/>
        <c:lblOffset val="100"/>
        <c:noMultiLvlLbl val="0"/>
      </c:catAx>
      <c:valAx>
        <c:axId val="193498112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Installed Wind Capacity (GW)</a:t>
                </a:r>
              </a:p>
            </c:rich>
          </c:tx>
          <c:layout>
            <c:manualLayout>
              <c:xMode val="edge"/>
              <c:yMode val="edge"/>
              <c:x val="3.3473490374363646E-2"/>
              <c:y val="7.4191455234762324E-2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496192"/>
        <c:crosses val="autoZero"/>
        <c:crossBetween val="between"/>
        <c:majorUnit val="4"/>
      </c:valAx>
      <c:valAx>
        <c:axId val="503880408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Capacity Factor (%)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503878768"/>
        <c:crosses val="max"/>
        <c:crossBetween val="between"/>
        <c:majorUnit val="0.1"/>
      </c:valAx>
      <c:catAx>
        <c:axId val="50387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3880408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5707260671954154"/>
          <c:y val="0.90105023330417033"/>
          <c:w val="0.73914262510437589"/>
          <c:h val="5.7283100029163023E-2"/>
        </c:manualLayout>
      </c:layout>
      <c:overlay val="0"/>
      <c:spPr>
        <a:solidFill>
          <a:schemeClr val="bg2">
            <a:lumMod val="75000"/>
          </a:schemeClr>
        </a:solidFill>
        <a:ln>
          <a:noFill/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86685542169481"/>
          <c:y val="5.1400554097404488E-2"/>
          <c:w val="0.79029964842126443"/>
          <c:h val="0.63722586759988331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'UK Wind Capacity'!$B$4</c:f>
              <c:strCache>
                <c:ptCount val="1"/>
                <c:pt idx="0">
                  <c:v>On-shore wind</c:v>
                </c:pt>
              </c:strCache>
            </c:strRef>
          </c:tx>
          <c:invertIfNegative val="0"/>
          <c:cat>
            <c:numRef>
              <c:f>'UK Wind Capacity'!$C$3:$N$3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'UK Wind Capacity'!$C$4:$N$4</c:f>
              <c:numCache>
                <c:formatCode>#,##0.0</c:formatCode>
                <c:ptCount val="12"/>
                <c:pt idx="0">
                  <c:v>1.5384615384615385</c:v>
                </c:pt>
                <c:pt idx="1">
                  <c:v>1.8461538461538463</c:v>
                </c:pt>
                <c:pt idx="2">
                  <c:v>2.7692307692307696</c:v>
                </c:pt>
                <c:pt idx="3">
                  <c:v>3.384615384615385</c:v>
                </c:pt>
                <c:pt idx="4">
                  <c:v>4.0000000000000009</c:v>
                </c:pt>
                <c:pt idx="5">
                  <c:v>4.615384615384615</c:v>
                </c:pt>
                <c:pt idx="6">
                  <c:v>5.8461538461538467</c:v>
                </c:pt>
                <c:pt idx="7">
                  <c:v>7.384615384615385</c:v>
                </c:pt>
                <c:pt idx="8">
                  <c:v>8.615384615384615</c:v>
                </c:pt>
                <c:pt idx="9" formatCode="0.00">
                  <c:v>8.7899999999999991</c:v>
                </c:pt>
                <c:pt idx="10" formatCode="#,##0.00">
                  <c:v>9.9030000000000005</c:v>
                </c:pt>
                <c:pt idx="11" formatCode="General">
                  <c:v>11.4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2-4D93-8714-950AF89C346A}"/>
            </c:ext>
          </c:extLst>
        </c:ser>
        <c:ser>
          <c:idx val="5"/>
          <c:order val="1"/>
          <c:tx>
            <c:strRef>
              <c:f>'UK Wind Capacity'!$B$5</c:f>
              <c:strCache>
                <c:ptCount val="1"/>
                <c:pt idx="0">
                  <c:v>Off-shore wind</c:v>
                </c:pt>
              </c:strCache>
            </c:strRef>
          </c:tx>
          <c:invertIfNegative val="0"/>
          <c:cat>
            <c:numRef>
              <c:f>'UK Wind Capacity'!$C$3:$N$3</c:f>
              <c:numCache>
                <c:formatCode>General</c:formatCode>
                <c:ptCount val="12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 formatCode="0">
                  <c:v>2016</c:v>
                </c:pt>
                <c:pt idx="11">
                  <c:v>2017</c:v>
                </c:pt>
              </c:numCache>
            </c:numRef>
          </c:cat>
          <c:val>
            <c:numRef>
              <c:f>'UK Wind Capacity'!$C$5:$N$5</c:f>
              <c:numCache>
                <c:formatCode>#,##0.0</c:formatCode>
                <c:ptCount val="12"/>
                <c:pt idx="0">
                  <c:v>0.30769230769230771</c:v>
                </c:pt>
                <c:pt idx="1">
                  <c:v>0.46153846153846156</c:v>
                </c:pt>
                <c:pt idx="2">
                  <c:v>0.61538461538461542</c:v>
                </c:pt>
                <c:pt idx="3">
                  <c:v>1.2307692307692308</c:v>
                </c:pt>
                <c:pt idx="4">
                  <c:v>1.5384615384615385</c:v>
                </c:pt>
                <c:pt idx="5">
                  <c:v>1.8461538461538463</c:v>
                </c:pt>
                <c:pt idx="6">
                  <c:v>2.7692307692307696</c:v>
                </c:pt>
                <c:pt idx="7">
                  <c:v>3.384615384615385</c:v>
                </c:pt>
                <c:pt idx="8">
                  <c:v>4.3076923076923075</c:v>
                </c:pt>
                <c:pt idx="9" formatCode="0.00">
                  <c:v>4.8090000000000002</c:v>
                </c:pt>
                <c:pt idx="10" formatCode="#,##0.00">
                  <c:v>5.13</c:v>
                </c:pt>
                <c:pt idx="11" formatCode="General">
                  <c:v>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A2-4D93-8714-950AF89C3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496192"/>
        <c:axId val="193498112"/>
      </c:barChart>
      <c:catAx>
        <c:axId val="193496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498112"/>
        <c:crosses val="autoZero"/>
        <c:auto val="1"/>
        <c:lblAlgn val="ctr"/>
        <c:lblOffset val="100"/>
        <c:noMultiLvlLbl val="0"/>
      </c:catAx>
      <c:valAx>
        <c:axId val="19349811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Installed Wind Capacity (GW)</a:t>
                </a:r>
              </a:p>
            </c:rich>
          </c:tx>
          <c:layout>
            <c:manualLayout>
              <c:xMode val="edge"/>
              <c:yMode val="edge"/>
              <c:x val="3.3473490374363646E-2"/>
              <c:y val="7.4191455234762324E-2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496192"/>
        <c:crosses val="autoZero"/>
        <c:crossBetween val="between"/>
        <c:majorUnit val="4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4784300335860679"/>
          <c:y val="0.86864282589676289"/>
          <c:w val="0.46942487509115327"/>
          <c:h val="0.10820902595508895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33526243260104"/>
          <c:y val="5.1400554097404488E-2"/>
          <c:w val="0.6622995616377032"/>
          <c:h val="0.6107563134966632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'UK Wind Efficiency'!$B$4</c:f>
              <c:strCache>
                <c:ptCount val="1"/>
                <c:pt idx="0">
                  <c:v>Wind Fleet Efficiency</c:v>
                </c:pt>
              </c:strCache>
            </c:strRef>
          </c:tx>
          <c:invertIfNegative val="0"/>
          <c:cat>
            <c:numRef>
              <c:f>'UK Wind Efficiency'!$C$3:$R$3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 formatCode="0">
                  <c:v>2016</c:v>
                </c:pt>
              </c:numCache>
            </c:numRef>
          </c:cat>
          <c:val>
            <c:numRef>
              <c:f>'UK Wind Efficiency'!$C$4:$R$4</c:f>
              <c:numCache>
                <c:formatCode>0%</c:formatCode>
                <c:ptCount val="16"/>
                <c:pt idx="0">
                  <c:v>0.26071428571428573</c:v>
                </c:pt>
                <c:pt idx="1">
                  <c:v>0.28392857142857142</c:v>
                </c:pt>
                <c:pt idx="2">
                  <c:v>0.26071428571428573</c:v>
                </c:pt>
                <c:pt idx="3">
                  <c:v>0.29107142857142859</c:v>
                </c:pt>
                <c:pt idx="4">
                  <c:v>0.28214285714285714</c:v>
                </c:pt>
                <c:pt idx="5">
                  <c:v>0.26785714285714285</c:v>
                </c:pt>
                <c:pt idx="6">
                  <c:v>0.27321428571428574</c:v>
                </c:pt>
                <c:pt idx="7">
                  <c:v>0.29464285714285715</c:v>
                </c:pt>
                <c:pt idx="8">
                  <c:v>0.26428571428571429</c:v>
                </c:pt>
                <c:pt idx="9">
                  <c:v>0.21428571428571427</c:v>
                </c:pt>
                <c:pt idx="10">
                  <c:v>0.27142857142857141</c:v>
                </c:pt>
                <c:pt idx="11">
                  <c:v>0.25535714285714284</c:v>
                </c:pt>
                <c:pt idx="12">
                  <c:v>0.27857142857142858</c:v>
                </c:pt>
                <c:pt idx="13">
                  <c:v>0.28244047619047619</c:v>
                </c:pt>
                <c:pt idx="14">
                  <c:v>0.33870137510111037</c:v>
                </c:pt>
                <c:pt idx="15">
                  <c:v>0.28455876006119868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5-4E3D-B705-2013F9DB2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808256"/>
        <c:axId val="193806336"/>
      </c:barChart>
      <c:lineChart>
        <c:grouping val="standard"/>
        <c:varyColors val="0"/>
        <c:ser>
          <c:idx val="5"/>
          <c:order val="1"/>
          <c:tx>
            <c:strRef>
              <c:f>'UK Wind Efficiency'!$B$5</c:f>
              <c:strCache>
                <c:ptCount val="1"/>
                <c:pt idx="0">
                  <c:v>Wind Speed (Average)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ymbol val="none"/>
          </c:marker>
          <c:cat>
            <c:numRef>
              <c:f>'UK Wind Efficiency'!$C$3:$R$3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 formatCode="0">
                  <c:v>2016</c:v>
                </c:pt>
              </c:numCache>
            </c:numRef>
          </c:cat>
          <c:val>
            <c:numRef>
              <c:f>'UK Wind Efficiency'!$C$5:$R$5</c:f>
              <c:numCache>
                <c:formatCode>0.0</c:formatCode>
                <c:ptCount val="16"/>
                <c:pt idx="0">
                  <c:v>8.5647565753424644</c:v>
                </c:pt>
                <c:pt idx="1">
                  <c:v>9.1058782191780825</c:v>
                </c:pt>
                <c:pt idx="2">
                  <c:v>8.8532901369863009</c:v>
                </c:pt>
                <c:pt idx="3">
                  <c:v>8.9549763661202189</c:v>
                </c:pt>
                <c:pt idx="4">
                  <c:v>8.9180145205479455</c:v>
                </c:pt>
                <c:pt idx="5">
                  <c:v>9.0068054794520531</c:v>
                </c:pt>
                <c:pt idx="6">
                  <c:v>9.0153742465753428</c:v>
                </c:pt>
                <c:pt idx="7">
                  <c:v>9.3080409836065581</c:v>
                </c:pt>
                <c:pt idx="8">
                  <c:v>8.9676715068493156</c:v>
                </c:pt>
                <c:pt idx="9">
                  <c:v>7.7625090410958899</c:v>
                </c:pt>
                <c:pt idx="10">
                  <c:v>9.0296249315068504</c:v>
                </c:pt>
                <c:pt idx="11">
                  <c:v>8.1641495379398172</c:v>
                </c:pt>
                <c:pt idx="12">
                  <c:v>8.6091804677982164</c:v>
                </c:pt>
                <c:pt idx="13" formatCode="#,##0.0">
                  <c:v>8.690277907356279</c:v>
                </c:pt>
                <c:pt idx="14" formatCode="#,##0.0">
                  <c:v>9.4</c:v>
                </c:pt>
                <c:pt idx="15" formatCode="#,##0.0">
                  <c:v>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5-4E3D-B705-2013F9DB22DC}"/>
            </c:ext>
          </c:extLst>
        </c:ser>
        <c:ser>
          <c:idx val="0"/>
          <c:order val="2"/>
          <c:tx>
            <c:strRef>
              <c:f>'UK Wind Efficiency'!$B$6</c:f>
              <c:strCache>
                <c:ptCount val="1"/>
                <c:pt idx="0">
                  <c:v>Installed Capacity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'UK Wind Efficiency'!$C$3:$R$3</c:f>
              <c:numCache>
                <c:formatCode>General</c:formatCod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 formatCode="0">
                  <c:v>2016</c:v>
                </c:pt>
              </c:numCache>
            </c:numRef>
          </c:cat>
          <c:val>
            <c:numRef>
              <c:f>'UK Wind Efficiency'!$C$6:$R$6</c:f>
              <c:numCache>
                <c:formatCode>General</c:formatCode>
                <c:ptCount val="16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0.85</c:v>
                </c:pt>
                <c:pt idx="4">
                  <c:v>1.3</c:v>
                </c:pt>
                <c:pt idx="5" formatCode="#,##0.0">
                  <c:v>1.8461538461538463</c:v>
                </c:pt>
                <c:pt idx="6" formatCode="#,##0.0">
                  <c:v>2.3076923076923079</c:v>
                </c:pt>
                <c:pt idx="7" formatCode="#,##0.0">
                  <c:v>3.384615384615385</c:v>
                </c:pt>
                <c:pt idx="8" formatCode="#,##0.0">
                  <c:v>4.6153846153846159</c:v>
                </c:pt>
                <c:pt idx="9" formatCode="#,##0.0">
                  <c:v>5.5384615384615392</c:v>
                </c:pt>
                <c:pt idx="10" formatCode="#,##0.0">
                  <c:v>6.4615384615384617</c:v>
                </c:pt>
                <c:pt idx="11" formatCode="#,##0.0">
                  <c:v>8.6153846153846168</c:v>
                </c:pt>
                <c:pt idx="12" formatCode="#,##0.0">
                  <c:v>10.76923076923077</c:v>
                </c:pt>
                <c:pt idx="13" formatCode="#,##0.0">
                  <c:v>12.923076923076923</c:v>
                </c:pt>
                <c:pt idx="14" formatCode="#,##0.0">
                  <c:v>13.599</c:v>
                </c:pt>
                <c:pt idx="15" formatCode="#,##0.0">
                  <c:v>15.033000000000001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05-4E3D-B705-2013F9DB2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589248"/>
        <c:axId val="193591168"/>
      </c:lineChart>
      <c:catAx>
        <c:axId val="193589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Year</a:t>
                </a:r>
              </a:p>
            </c:rich>
          </c:tx>
          <c:layout>
            <c:manualLayout>
              <c:xMode val="edge"/>
              <c:yMode val="edge"/>
              <c:x val="0.44952492378476089"/>
              <c:y val="0.750577064762905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5911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591168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Installed Wind Capacity (GW) </a:t>
                </a:r>
              </a:p>
              <a:p>
                <a:pPr>
                  <a:defRPr/>
                </a:pPr>
                <a:r>
                  <a:rPr lang="en-ZA"/>
                  <a:t>Wind Speed (knots)</a:t>
                </a:r>
              </a:p>
            </c:rich>
          </c:tx>
          <c:layout>
            <c:manualLayout>
              <c:xMode val="edge"/>
              <c:yMode val="edge"/>
              <c:x val="3.3473490374363646E-2"/>
              <c:y val="7.4191455234762324E-2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589248"/>
        <c:crosses val="autoZero"/>
        <c:crossBetween val="between"/>
        <c:majorUnit val="4"/>
      </c:valAx>
      <c:valAx>
        <c:axId val="19380633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Fleet Efficiency</a:t>
                </a:r>
              </a:p>
            </c:rich>
          </c:tx>
          <c:layout>
            <c:manualLayout>
              <c:xMode val="edge"/>
              <c:yMode val="edge"/>
              <c:x val="0.9379824540445324"/>
              <c:y val="0.1622939997549145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808256"/>
        <c:crosses val="max"/>
        <c:crossBetween val="between"/>
      </c:valAx>
      <c:catAx>
        <c:axId val="193808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806336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3814344107998763"/>
          <c:y val="0.84220318637430347"/>
          <c:w val="0.75084173246020625"/>
          <c:h val="0.1172203489436949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33526243260104"/>
          <c:y val="5.1400554097404488E-2"/>
          <c:w val="0.6622995616377032"/>
          <c:h val="0.61075631349666326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'UK Wind Efficiency'!$B$4</c:f>
              <c:strCache>
                <c:ptCount val="1"/>
                <c:pt idx="0">
                  <c:v>Wind Fleet Efficiency</c:v>
                </c:pt>
              </c:strCache>
            </c:strRef>
          </c:tx>
          <c:invertIfNegative val="0"/>
          <c:cat>
            <c:numRef>
              <c:f>'UK Wind Efficiency'!$C$3:$Q$3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'UK Wind Efficiency'!$C$4:$Q$4</c:f>
              <c:numCache>
                <c:formatCode>0%</c:formatCode>
                <c:ptCount val="15"/>
                <c:pt idx="0">
                  <c:v>0.26071428571428573</c:v>
                </c:pt>
                <c:pt idx="1">
                  <c:v>0.28392857142857142</c:v>
                </c:pt>
                <c:pt idx="2">
                  <c:v>0.26071428571428573</c:v>
                </c:pt>
                <c:pt idx="3">
                  <c:v>0.29107142857142859</c:v>
                </c:pt>
                <c:pt idx="4">
                  <c:v>0.28214285714285714</c:v>
                </c:pt>
                <c:pt idx="5">
                  <c:v>0.26785714285714285</c:v>
                </c:pt>
                <c:pt idx="6">
                  <c:v>0.27321428571428574</c:v>
                </c:pt>
                <c:pt idx="7">
                  <c:v>0.29464285714285715</c:v>
                </c:pt>
                <c:pt idx="8">
                  <c:v>0.26428571428571429</c:v>
                </c:pt>
                <c:pt idx="9">
                  <c:v>0.21428571428571427</c:v>
                </c:pt>
                <c:pt idx="10">
                  <c:v>0.27142857142857141</c:v>
                </c:pt>
                <c:pt idx="11">
                  <c:v>0.25535714285714284</c:v>
                </c:pt>
                <c:pt idx="12">
                  <c:v>0.27857142857142858</c:v>
                </c:pt>
                <c:pt idx="13">
                  <c:v>0.28244047619047619</c:v>
                </c:pt>
                <c:pt idx="14">
                  <c:v>0.33870137510111037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D-4E57-8C33-41E477B44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125824"/>
        <c:axId val="193853312"/>
      </c:barChart>
      <c:lineChart>
        <c:grouping val="standard"/>
        <c:varyColors val="0"/>
        <c:ser>
          <c:idx val="0"/>
          <c:order val="1"/>
          <c:tx>
            <c:strRef>
              <c:f>'UK Wind Efficiency'!$B$6</c:f>
              <c:strCache>
                <c:ptCount val="1"/>
                <c:pt idx="0">
                  <c:v>Installed Capacity</c:v>
                </c:pt>
              </c:strCache>
            </c:strRef>
          </c:tx>
          <c:spPr>
            <a:ln w="190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'UK Wind Efficiency'!$C$3:$Q$3</c:f>
              <c:numCache>
                <c:formatCode>General</c:formatCode>
                <c:ptCount val="1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</c:numCache>
            </c:numRef>
          </c:cat>
          <c:val>
            <c:numRef>
              <c:f>'UK Wind Efficiency'!$C$6:$Q$6</c:f>
              <c:numCache>
                <c:formatCode>General</c:formatCode>
                <c:ptCount val="15"/>
                <c:pt idx="0">
                  <c:v>0.2</c:v>
                </c:pt>
                <c:pt idx="1">
                  <c:v>0.4</c:v>
                </c:pt>
                <c:pt idx="2">
                  <c:v>0.6</c:v>
                </c:pt>
                <c:pt idx="3">
                  <c:v>0.85</c:v>
                </c:pt>
                <c:pt idx="4">
                  <c:v>1.3</c:v>
                </c:pt>
                <c:pt idx="5" formatCode="#,##0.0">
                  <c:v>1.8461538461538463</c:v>
                </c:pt>
                <c:pt idx="6" formatCode="#,##0.0">
                  <c:v>2.3076923076923079</c:v>
                </c:pt>
                <c:pt idx="7" formatCode="#,##0.0">
                  <c:v>3.384615384615385</c:v>
                </c:pt>
                <c:pt idx="8" formatCode="#,##0.0">
                  <c:v>4.6153846153846159</c:v>
                </c:pt>
                <c:pt idx="9" formatCode="#,##0.0">
                  <c:v>5.5384615384615392</c:v>
                </c:pt>
                <c:pt idx="10" formatCode="#,##0.0">
                  <c:v>6.4615384615384617</c:v>
                </c:pt>
                <c:pt idx="11" formatCode="#,##0.0">
                  <c:v>8.6153846153846168</c:v>
                </c:pt>
                <c:pt idx="12" formatCode="#,##0.0">
                  <c:v>10.76923076923077</c:v>
                </c:pt>
                <c:pt idx="13" formatCode="#,##0.0">
                  <c:v>12.923076923076923</c:v>
                </c:pt>
                <c:pt idx="14" formatCode="#,##0.0">
                  <c:v>13.599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0D-4E57-8C33-41E477B44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832832"/>
        <c:axId val="193851392"/>
      </c:lineChart>
      <c:catAx>
        <c:axId val="1938328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Year</a:t>
                </a:r>
              </a:p>
            </c:rich>
          </c:tx>
          <c:layout>
            <c:manualLayout>
              <c:xMode val="edge"/>
              <c:yMode val="edge"/>
              <c:x val="0.44952492378476089"/>
              <c:y val="0.7505770647629058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851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851392"/>
        <c:scaling>
          <c:orientation val="minMax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ZA"/>
                  <a:t>Installed Wind Capacity (GW) </a:t>
                </a:r>
              </a:p>
              <a:p>
                <a:pPr>
                  <a:defRPr/>
                </a:pPr>
                <a:r>
                  <a:rPr lang="en-ZA"/>
                  <a:t>Wind Speed (knots)</a:t>
                </a:r>
              </a:p>
            </c:rich>
          </c:tx>
          <c:layout>
            <c:manualLayout>
              <c:xMode val="edge"/>
              <c:yMode val="edge"/>
              <c:x val="3.3473490374363646E-2"/>
              <c:y val="7.4191455234762324E-2"/>
            </c:manualLayout>
          </c:layout>
          <c:overlay val="0"/>
          <c:spPr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3832832"/>
        <c:crosses val="autoZero"/>
        <c:crossBetween val="between"/>
        <c:majorUnit val="4"/>
      </c:valAx>
      <c:valAx>
        <c:axId val="19385331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Wind Fleet Efficiency</a:t>
                </a:r>
              </a:p>
            </c:rich>
          </c:tx>
          <c:layout>
            <c:manualLayout>
              <c:xMode val="edge"/>
              <c:yMode val="edge"/>
              <c:x val="0.9379824540445324"/>
              <c:y val="0.1622939997549145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4125824"/>
        <c:crosses val="max"/>
        <c:crossBetween val="between"/>
      </c:valAx>
      <c:catAx>
        <c:axId val="194125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853312"/>
        <c:crosses val="autoZero"/>
        <c:auto val="1"/>
        <c:lblAlgn val="ctr"/>
        <c:lblOffset val="100"/>
        <c:noMultiLvlLbl val="0"/>
      </c:cat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4333029267695999"/>
          <c:y val="0.85057035072254084"/>
          <c:w val="0.75084173246020625"/>
          <c:h val="8.3751691550745216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976618547681539"/>
          <c:y val="5.1400554097404488E-2"/>
          <c:w val="0.66850918635170609"/>
          <c:h val="0.7631751239428404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'UK Wind Efficiency'!$B$39</c:f>
              <c:strCache>
                <c:ptCount val="1"/>
                <c:pt idx="0">
                  <c:v>GWe</c:v>
                </c:pt>
              </c:strCache>
            </c:strRef>
          </c:tx>
          <c:marker>
            <c:symbol val="none"/>
          </c:marker>
          <c:xVal>
            <c:numRef>
              <c:f>'UK Wind Efficiency'!$C$38:$T$38</c:f>
              <c:numCache>
                <c:formatCode>0%</c:formatCode>
                <c:ptCount val="18"/>
                <c:pt idx="0">
                  <c:v>0.34</c:v>
                </c:pt>
                <c:pt idx="1">
                  <c:v>0.32</c:v>
                </c:pt>
                <c:pt idx="2">
                  <c:v>0.3</c:v>
                </c:pt>
                <c:pt idx="3">
                  <c:v>0.27999999999999997</c:v>
                </c:pt>
                <c:pt idx="4">
                  <c:v>0.25999999999999995</c:v>
                </c:pt>
                <c:pt idx="5">
                  <c:v>0.23999999999999996</c:v>
                </c:pt>
                <c:pt idx="6">
                  <c:v>0.21999999999999997</c:v>
                </c:pt>
                <c:pt idx="7">
                  <c:v>0.19999999999999998</c:v>
                </c:pt>
                <c:pt idx="8">
                  <c:v>0.18</c:v>
                </c:pt>
                <c:pt idx="9">
                  <c:v>0.16</c:v>
                </c:pt>
                <c:pt idx="10">
                  <c:v>0.14000000000000001</c:v>
                </c:pt>
                <c:pt idx="11">
                  <c:v>0.12000000000000001</c:v>
                </c:pt>
                <c:pt idx="12">
                  <c:v>0.1</c:v>
                </c:pt>
                <c:pt idx="13">
                  <c:v>0.08</c:v>
                </c:pt>
                <c:pt idx="14">
                  <c:v>0.06</c:v>
                </c:pt>
                <c:pt idx="15">
                  <c:v>3.9999999999999994E-2</c:v>
                </c:pt>
                <c:pt idx="16">
                  <c:v>1.9999999999999993E-2</c:v>
                </c:pt>
                <c:pt idx="17">
                  <c:v>0</c:v>
                </c:pt>
              </c:numCache>
            </c:numRef>
          </c:xVal>
          <c:yVal>
            <c:numRef>
              <c:f>'UK Wind Efficiency'!$C$39:$T$39</c:f>
              <c:numCache>
                <c:formatCode>General</c:formatCode>
                <c:ptCount val="18"/>
                <c:pt idx="0">
                  <c:v>0</c:v>
                </c:pt>
                <c:pt idx="1">
                  <c:v>6</c:v>
                </c:pt>
                <c:pt idx="2">
                  <c:v>10</c:v>
                </c:pt>
                <c:pt idx="3">
                  <c:v>14</c:v>
                </c:pt>
                <c:pt idx="4">
                  <c:v>18</c:v>
                </c:pt>
                <c:pt idx="5">
                  <c:v>21</c:v>
                </c:pt>
                <c:pt idx="6">
                  <c:v>24</c:v>
                </c:pt>
                <c:pt idx="7">
                  <c:v>27</c:v>
                </c:pt>
                <c:pt idx="8">
                  <c:v>29</c:v>
                </c:pt>
                <c:pt idx="9">
                  <c:v>31</c:v>
                </c:pt>
                <c:pt idx="10">
                  <c:v>33.5</c:v>
                </c:pt>
                <c:pt idx="11">
                  <c:v>35</c:v>
                </c:pt>
                <c:pt idx="12">
                  <c:v>36.5</c:v>
                </c:pt>
                <c:pt idx="13">
                  <c:v>37.5</c:v>
                </c:pt>
                <c:pt idx="14">
                  <c:v>38</c:v>
                </c:pt>
                <c:pt idx="15">
                  <c:v>38.200000000000003</c:v>
                </c:pt>
                <c:pt idx="16">
                  <c:v>38.299999999999997</c:v>
                </c:pt>
                <c:pt idx="17">
                  <c:v>38.299999999999997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E09-4B8A-BA14-2B424797E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47840"/>
        <c:axId val="194149760"/>
      </c:scatterChart>
      <c:scatterChart>
        <c:scatterStyle val="smoothMarker"/>
        <c:varyColors val="0"/>
        <c:ser>
          <c:idx val="1"/>
          <c:order val="1"/>
          <c:tx>
            <c:strRef>
              <c:f>'UK Wind Efficiency'!$B$40</c:f>
              <c:strCache>
                <c:ptCount val="1"/>
                <c:pt idx="0">
                  <c:v>GWc</c:v>
                </c:pt>
              </c:strCache>
            </c:strRef>
          </c:tx>
          <c:marker>
            <c:symbol val="none"/>
          </c:marker>
          <c:xVal>
            <c:numRef>
              <c:f>'UK Wind Efficiency'!$C$38:$Q$38</c:f>
              <c:numCache>
                <c:formatCode>0%</c:formatCode>
                <c:ptCount val="15"/>
                <c:pt idx="0">
                  <c:v>0.34</c:v>
                </c:pt>
                <c:pt idx="1">
                  <c:v>0.32</c:v>
                </c:pt>
                <c:pt idx="2">
                  <c:v>0.3</c:v>
                </c:pt>
                <c:pt idx="3">
                  <c:v>0.27999999999999997</c:v>
                </c:pt>
                <c:pt idx="4">
                  <c:v>0.25999999999999995</c:v>
                </c:pt>
                <c:pt idx="5">
                  <c:v>0.23999999999999996</c:v>
                </c:pt>
                <c:pt idx="6">
                  <c:v>0.21999999999999997</c:v>
                </c:pt>
                <c:pt idx="7">
                  <c:v>0.19999999999999998</c:v>
                </c:pt>
                <c:pt idx="8">
                  <c:v>0.18</c:v>
                </c:pt>
                <c:pt idx="9">
                  <c:v>0.16</c:v>
                </c:pt>
                <c:pt idx="10">
                  <c:v>0.14000000000000001</c:v>
                </c:pt>
                <c:pt idx="11">
                  <c:v>0.12000000000000001</c:v>
                </c:pt>
                <c:pt idx="12">
                  <c:v>0.1</c:v>
                </c:pt>
                <c:pt idx="13">
                  <c:v>0.08</c:v>
                </c:pt>
                <c:pt idx="14">
                  <c:v>0.06</c:v>
                </c:pt>
              </c:numCache>
            </c:numRef>
          </c:xVal>
          <c:yVal>
            <c:numRef>
              <c:f>'UK Wind Efficiency'!$C$40:$Q$40</c:f>
              <c:numCache>
                <c:formatCode>#,##0</c:formatCode>
                <c:ptCount val="15"/>
                <c:pt idx="0">
                  <c:v>0</c:v>
                </c:pt>
                <c:pt idx="1">
                  <c:v>18.75</c:v>
                </c:pt>
                <c:pt idx="2">
                  <c:v>33.333333333333336</c:v>
                </c:pt>
                <c:pt idx="3">
                  <c:v>50.000000000000007</c:v>
                </c:pt>
                <c:pt idx="4">
                  <c:v>69.230769230769241</c:v>
                </c:pt>
                <c:pt idx="5">
                  <c:v>87.500000000000014</c:v>
                </c:pt>
                <c:pt idx="6">
                  <c:v>109.09090909090911</c:v>
                </c:pt>
                <c:pt idx="7">
                  <c:v>135</c:v>
                </c:pt>
                <c:pt idx="8">
                  <c:v>161.11111111111111</c:v>
                </c:pt>
                <c:pt idx="9">
                  <c:v>193.75</c:v>
                </c:pt>
                <c:pt idx="10">
                  <c:v>239.28571428571425</c:v>
                </c:pt>
                <c:pt idx="11">
                  <c:v>291.66666666666663</c:v>
                </c:pt>
                <c:pt idx="12">
                  <c:v>365</c:v>
                </c:pt>
                <c:pt idx="13">
                  <c:v>468.75</c:v>
                </c:pt>
                <c:pt idx="14">
                  <c:v>633.33333333333337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E09-4B8A-BA14-2B424797E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62048"/>
        <c:axId val="194160128"/>
      </c:scatterChart>
      <c:valAx>
        <c:axId val="19414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Wind Fleet Efficiency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4149760"/>
        <c:crosses val="autoZero"/>
        <c:crossBetween val="midCat"/>
      </c:valAx>
      <c:valAx>
        <c:axId val="194149760"/>
        <c:scaling>
          <c:orientation val="minMax"/>
          <c:max val="40"/>
        </c:scaling>
        <c:delete val="0"/>
        <c:axPos val="l"/>
        <c:majorGridlines>
          <c:spPr>
            <a:ln>
              <a:solidFill>
                <a:schemeClr val="tx2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Realised Power (GWe)</a:t>
                </a:r>
              </a:p>
            </c:rich>
          </c:tx>
          <c:layout>
            <c:manualLayout>
              <c:xMode val="edge"/>
              <c:yMode val="edge"/>
              <c:x val="2.9986001749781277E-2"/>
              <c:y val="0.2078955234762321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4147840"/>
        <c:crosses val="autoZero"/>
        <c:crossBetween val="midCat"/>
        <c:majorUnit val="10"/>
      </c:valAx>
      <c:valAx>
        <c:axId val="194160128"/>
        <c:scaling>
          <c:orientation val="minMax"/>
          <c:max val="6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Installed Capacity</a:t>
                </a:r>
                <a:r>
                  <a:rPr lang="en-US" baseline="0"/>
                  <a:t> (GWc)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4162048"/>
        <c:crosses val="max"/>
        <c:crossBetween val="midCat"/>
      </c:valAx>
      <c:valAx>
        <c:axId val="19416204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1941601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9323600174978135"/>
          <c:y val="9.6838363954505693E-2"/>
          <c:w val="0.37898622047244102"/>
          <c:h val="9.3360309128025648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571498</xdr:colOff>
      <xdr:row>1</xdr:row>
      <xdr:rowOff>113180</xdr:rowOff>
    </xdr:from>
    <xdr:to>
      <xdr:col>19</xdr:col>
      <xdr:colOff>302558</xdr:colOff>
      <xdr:row>15</xdr:row>
      <xdr:rowOff>189380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78440</xdr:colOff>
      <xdr:row>18</xdr:row>
      <xdr:rowOff>156882</xdr:rowOff>
    </xdr:from>
    <xdr:to>
      <xdr:col>19</xdr:col>
      <xdr:colOff>414617</xdr:colOff>
      <xdr:row>33</xdr:row>
      <xdr:rowOff>42582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537882</xdr:colOff>
      <xdr:row>8</xdr:row>
      <xdr:rowOff>101972</xdr:rowOff>
    </xdr:from>
    <xdr:to>
      <xdr:col>6</xdr:col>
      <xdr:colOff>582705</xdr:colOff>
      <xdr:row>22</xdr:row>
      <xdr:rowOff>178172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369794</xdr:colOff>
      <xdr:row>8</xdr:row>
      <xdr:rowOff>112058</xdr:rowOff>
    </xdr:from>
    <xdr:to>
      <xdr:col>15</xdr:col>
      <xdr:colOff>425824</xdr:colOff>
      <xdr:row>22</xdr:row>
      <xdr:rowOff>188258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867BEA1-14C3-470B-AC2D-8895EF4EF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1546413</xdr:colOff>
      <xdr:row>12</xdr:row>
      <xdr:rowOff>1118</xdr:rowOff>
    </xdr:from>
    <xdr:to>
      <xdr:col>9</xdr:col>
      <xdr:colOff>537882</xdr:colOff>
      <xdr:row>27</xdr:row>
      <xdr:rowOff>179294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369793</xdr:colOff>
      <xdr:row>12</xdr:row>
      <xdr:rowOff>123264</xdr:rowOff>
    </xdr:from>
    <xdr:to>
      <xdr:col>18</xdr:col>
      <xdr:colOff>537880</xdr:colOff>
      <xdr:row>28</xdr:row>
      <xdr:rowOff>110940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156882</xdr:colOff>
      <xdr:row>43</xdr:row>
      <xdr:rowOff>101972</xdr:rowOff>
    </xdr:from>
    <xdr:to>
      <xdr:col>10</xdr:col>
      <xdr:colOff>22412</xdr:colOff>
      <xdr:row>57</xdr:row>
      <xdr:rowOff>178172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9"/>
  <sheetViews>
    <sheetView showGridLines="0" tabSelected="1" topLeftCell="A4" zoomScale="85" zoomScaleNormal="85" workbookViewId="0"/>
  </sheetViews>
  <sheetFormatPr defaultRowHeight="15" x14ac:dyDescent="0.25"/>
  <cols>
    <col min="1" max="1" width="4.7109375" style="1" customWidth="1"/>
    <col min="2" max="2" width="27.42578125" style="1" customWidth="1"/>
    <col min="3" max="9" width="9.140625" style="2"/>
    <col min="10" max="10" width="9.140625" style="1"/>
    <col min="11" max="11" width="11.85546875" style="1" hidden="1" customWidth="1"/>
    <col min="12" max="16384" width="9.140625" style="1"/>
  </cols>
  <sheetData>
    <row r="2" spans="2:11" x14ac:dyDescent="0.25">
      <c r="B2" s="68" t="s">
        <v>64</v>
      </c>
      <c r="C2" s="69" t="s">
        <v>1</v>
      </c>
      <c r="D2" s="69"/>
      <c r="E2" s="69"/>
      <c r="F2" s="69"/>
      <c r="G2" s="69"/>
      <c r="H2" s="69"/>
      <c r="I2" s="69"/>
      <c r="K2" s="1">
        <v>0.11408</v>
      </c>
    </row>
    <row r="3" spans="2:11" x14ac:dyDescent="0.25">
      <c r="B3" s="68"/>
      <c r="C3" s="5">
        <v>2010</v>
      </c>
      <c r="D3" s="5">
        <v>2011</v>
      </c>
      <c r="E3" s="5">
        <v>2012</v>
      </c>
      <c r="F3" s="5">
        <v>2013</v>
      </c>
      <c r="G3" s="5">
        <v>2014</v>
      </c>
      <c r="H3" s="22">
        <v>2015</v>
      </c>
      <c r="I3" s="22">
        <v>2016</v>
      </c>
    </row>
    <row r="4" spans="2:11" x14ac:dyDescent="0.25">
      <c r="B4" s="4" t="s">
        <v>2</v>
      </c>
      <c r="C4" s="60">
        <v>11.67</v>
      </c>
      <c r="D4" s="60">
        <v>11.77</v>
      </c>
      <c r="E4" s="60">
        <v>15.5</v>
      </c>
      <c r="F4" s="60">
        <v>14.16</v>
      </c>
      <c r="G4" s="60">
        <v>10.9</v>
      </c>
      <c r="H4" s="60">
        <v>8.2590000000000003</v>
      </c>
      <c r="I4" s="60">
        <f t="shared" ref="I4:I14" si="0">K4*$K$2</f>
        <v>3.3242912000000002</v>
      </c>
      <c r="K4" s="1">
        <v>29.14</v>
      </c>
    </row>
    <row r="5" spans="2:11" x14ac:dyDescent="0.25">
      <c r="B5" s="4" t="s">
        <v>3</v>
      </c>
      <c r="C5" s="60">
        <v>19.690000000000001</v>
      </c>
      <c r="D5" s="60">
        <v>16.420000000000002</v>
      </c>
      <c r="E5" s="60">
        <v>11.21</v>
      </c>
      <c r="F5" s="60">
        <v>10.75</v>
      </c>
      <c r="G5" s="60">
        <v>11.3</v>
      </c>
      <c r="H5" s="60">
        <v>11.16</v>
      </c>
      <c r="I5" s="60">
        <f t="shared" si="0"/>
        <v>16.067027200000002</v>
      </c>
      <c r="K5" s="1">
        <v>140.84</v>
      </c>
    </row>
    <row r="6" spans="2:11" x14ac:dyDescent="0.25">
      <c r="B6" s="4" t="s">
        <v>4</v>
      </c>
      <c r="C6" s="60">
        <v>6.44</v>
      </c>
      <c r="D6" s="60">
        <v>7.15</v>
      </c>
      <c r="E6" s="60">
        <v>7.3</v>
      </c>
      <c r="F6" s="60">
        <v>7.32</v>
      </c>
      <c r="G6" s="60">
        <v>6.61</v>
      </c>
      <c r="H6" s="60">
        <v>7.2729999999999997</v>
      </c>
      <c r="I6" s="60">
        <f t="shared" si="0"/>
        <v>7.4323120000000005</v>
      </c>
      <c r="K6" s="1">
        <v>65.150000000000006</v>
      </c>
    </row>
    <row r="7" spans="2:11" x14ac:dyDescent="0.25">
      <c r="B7" s="4" t="s">
        <v>5</v>
      </c>
      <c r="C7" s="60">
        <v>0.4</v>
      </c>
      <c r="D7" s="60">
        <v>0.64</v>
      </c>
      <c r="E7" s="60">
        <v>0.6</v>
      </c>
      <c r="F7" s="60">
        <v>0.53</v>
      </c>
      <c r="G7" s="60">
        <v>0.67</v>
      </c>
      <c r="H7" s="60">
        <v>0.71499999999999997</v>
      </c>
      <c r="I7" s="60">
        <f t="shared" si="0"/>
        <v>0.61032799999999998</v>
      </c>
      <c r="K7" s="1">
        <v>5.35</v>
      </c>
    </row>
    <row r="8" spans="2:11" x14ac:dyDescent="0.25">
      <c r="B8" s="4" t="s">
        <v>61</v>
      </c>
      <c r="C8" s="60">
        <v>0.82</v>
      </c>
      <c r="D8" s="60">
        <v>1.2</v>
      </c>
      <c r="E8" s="60">
        <v>1.4</v>
      </c>
      <c r="F8" s="60">
        <v>1.93</v>
      </c>
      <c r="G8" s="60">
        <v>2.12</v>
      </c>
      <c r="H8" s="60">
        <v>2.62</v>
      </c>
      <c r="I8" s="60">
        <f t="shared" si="0"/>
        <v>2.4057190400000001</v>
      </c>
      <c r="K8" s="61">
        <f>47.79-K9-K10</f>
        <v>21.088000000000001</v>
      </c>
    </row>
    <row r="9" spans="2:11" x14ac:dyDescent="0.25">
      <c r="B9" s="4" t="s">
        <v>62</v>
      </c>
      <c r="C9" s="60">
        <v>0.35</v>
      </c>
      <c r="D9" s="60">
        <v>0.59</v>
      </c>
      <c r="E9" s="60">
        <v>0.87</v>
      </c>
      <c r="F9" s="60">
        <v>1.3</v>
      </c>
      <c r="G9" s="60">
        <v>1.53</v>
      </c>
      <c r="H9" s="60">
        <v>1.986</v>
      </c>
      <c r="I9" s="60">
        <f t="shared" si="0"/>
        <v>1.8720528000000001</v>
      </c>
      <c r="J9" s="67"/>
      <c r="K9" s="1">
        <v>16.41</v>
      </c>
    </row>
    <row r="10" spans="2:11" x14ac:dyDescent="0.25">
      <c r="B10" s="4" t="s">
        <v>63</v>
      </c>
      <c r="C10" s="60">
        <f>0.033*K2</f>
        <v>3.7646400000000001E-3</v>
      </c>
      <c r="D10" s="60">
        <f>0.259*K2</f>
        <v>2.9546720000000002E-2</v>
      </c>
      <c r="E10" s="60">
        <f>1.328*K2</f>
        <v>0.15149824000000001</v>
      </c>
      <c r="F10" s="60">
        <f>2.015*K2</f>
        <v>0.22987120000000003</v>
      </c>
      <c r="G10" s="60">
        <f>4.05*K2</f>
        <v>0.46202399999999999</v>
      </c>
      <c r="H10" s="60">
        <f>7.561*K2</f>
        <v>0.86255888000000003</v>
      </c>
      <c r="I10" s="60">
        <f t="shared" si="0"/>
        <v>1.1741113599999999</v>
      </c>
      <c r="K10" s="61">
        <v>10.292</v>
      </c>
    </row>
    <row r="11" spans="2:11" x14ac:dyDescent="0.25">
      <c r="B11" s="4" t="s">
        <v>8</v>
      </c>
      <c r="C11" s="60">
        <v>1.36</v>
      </c>
      <c r="D11" s="60">
        <v>1.48</v>
      </c>
      <c r="E11" s="60">
        <v>1.61</v>
      </c>
      <c r="F11" s="60">
        <v>2.0699999999999998</v>
      </c>
      <c r="G11" s="60">
        <v>2.59</v>
      </c>
      <c r="H11" s="60">
        <v>3.31</v>
      </c>
      <c r="I11" s="60">
        <f t="shared" si="0"/>
        <v>2.9683616000000002</v>
      </c>
      <c r="K11" s="1">
        <v>26.02</v>
      </c>
    </row>
    <row r="12" spans="2:11" x14ac:dyDescent="0.25">
      <c r="B12" s="4" t="s">
        <v>10</v>
      </c>
      <c r="C12" s="60">
        <v>0.3</v>
      </c>
      <c r="D12" s="60">
        <v>0.71</v>
      </c>
      <c r="E12" s="60">
        <v>1.36</v>
      </c>
      <c r="F12" s="60">
        <v>1.65</v>
      </c>
      <c r="G12" s="60">
        <v>2.34</v>
      </c>
      <c r="H12" s="60">
        <v>2.39</v>
      </c>
      <c r="I12" s="60">
        <f t="shared" si="0"/>
        <v>2.0021040000000001</v>
      </c>
      <c r="K12" s="1">
        <v>17.55</v>
      </c>
    </row>
    <row r="13" spans="2:11" x14ac:dyDescent="0.25">
      <c r="B13" s="4" t="s">
        <v>60</v>
      </c>
      <c r="C13" s="65">
        <v>0.64</v>
      </c>
      <c r="D13" s="65">
        <v>0.46045327999999386</v>
      </c>
      <c r="E13" s="65">
        <v>0.45850176000000487</v>
      </c>
      <c r="F13" s="65">
        <v>0.34012879999999479</v>
      </c>
      <c r="G13" s="65">
        <v>0.29797600000000046</v>
      </c>
      <c r="H13" s="65">
        <v>0.18744111999999835</v>
      </c>
      <c r="I13" s="60">
        <f t="shared" si="0"/>
        <v>0.77916640000000004</v>
      </c>
      <c r="K13" s="1">
        <f>1.67+5.16</f>
        <v>6.83</v>
      </c>
    </row>
    <row r="14" spans="2:11" x14ac:dyDescent="0.25">
      <c r="B14" s="4" t="s">
        <v>9</v>
      </c>
      <c r="C14" s="60">
        <v>-0.12</v>
      </c>
      <c r="D14" s="60">
        <v>-0.11</v>
      </c>
      <c r="E14" s="60">
        <v>-0.11</v>
      </c>
      <c r="F14" s="60">
        <v>-0.12</v>
      </c>
      <c r="G14" s="60">
        <v>-0.12</v>
      </c>
      <c r="H14" s="60">
        <v>-0.10299999999999999</v>
      </c>
      <c r="I14" s="60">
        <f t="shared" si="0"/>
        <v>-0.12206560000000001</v>
      </c>
      <c r="K14" s="1">
        <v>-1.07</v>
      </c>
    </row>
    <row r="15" spans="2:11" x14ac:dyDescent="0.25">
      <c r="B15" s="4"/>
      <c r="C15" s="3"/>
      <c r="D15" s="60"/>
      <c r="E15" s="60"/>
      <c r="F15" s="60"/>
      <c r="G15" s="60"/>
      <c r="H15" s="60"/>
      <c r="I15" s="60"/>
    </row>
    <row r="16" spans="2:11" x14ac:dyDescent="0.25">
      <c r="B16" s="4" t="s">
        <v>11</v>
      </c>
      <c r="C16" s="11">
        <v>41.55</v>
      </c>
      <c r="D16" s="11">
        <v>40.340000000000003</v>
      </c>
      <c r="E16" s="11">
        <v>40.35</v>
      </c>
      <c r="F16" s="11">
        <v>40.159999999999997</v>
      </c>
      <c r="G16" s="11">
        <v>38.700000000000003</v>
      </c>
      <c r="H16" s="11">
        <v>38.659999999999997</v>
      </c>
      <c r="I16" s="11">
        <f>SUM(I4:I14)</f>
        <v>38.513408000000005</v>
      </c>
      <c r="J16" s="38"/>
      <c r="K16" s="1">
        <f>SUM(K4:K14)</f>
        <v>337.6</v>
      </c>
    </row>
    <row r="17" spans="2:10" x14ac:dyDescent="0.25">
      <c r="B17" s="62"/>
      <c r="C17" s="63"/>
      <c r="D17" s="63"/>
      <c r="E17" s="63"/>
      <c r="F17" s="63"/>
      <c r="G17" s="63"/>
      <c r="H17" s="63"/>
      <c r="I17" s="63"/>
      <c r="J17" s="38"/>
    </row>
    <row r="18" spans="2:10" x14ac:dyDescent="0.25">
      <c r="C18" s="64"/>
      <c r="D18" s="64"/>
      <c r="E18" s="64"/>
      <c r="F18" s="64"/>
      <c r="G18" s="64"/>
      <c r="H18" s="64"/>
      <c r="I18" s="64"/>
    </row>
    <row r="19" spans="2:10" x14ac:dyDescent="0.25">
      <c r="B19" s="4" t="s">
        <v>12</v>
      </c>
      <c r="C19" s="3">
        <f>SUM(C7:C13)</f>
        <v>3.8737646399999996</v>
      </c>
      <c r="D19" s="3">
        <f t="shared" ref="D19:F19" si="1">SUM(D7:D13)</f>
        <v>5.1099999999999941</v>
      </c>
      <c r="E19" s="3">
        <f t="shared" si="1"/>
        <v>6.4500000000000055</v>
      </c>
      <c r="F19" s="3">
        <f t="shared" si="1"/>
        <v>8.0499999999999954</v>
      </c>
      <c r="G19" s="3">
        <f>SUM(G7:G13)</f>
        <v>10.01</v>
      </c>
      <c r="H19" s="3">
        <f>SUM(H7:H13)</f>
        <v>12.071</v>
      </c>
    </row>
    <row r="20" spans="2:10" x14ac:dyDescent="0.25">
      <c r="B20" s="4" t="s">
        <v>13</v>
      </c>
      <c r="C20" s="3">
        <f>SUM(C4:C6)</f>
        <v>37.799999999999997</v>
      </c>
      <c r="D20" s="3">
        <f t="shared" ref="D20:F20" si="2">SUM(D4:D6)</f>
        <v>35.340000000000003</v>
      </c>
      <c r="E20" s="3">
        <f t="shared" si="2"/>
        <v>34.01</v>
      </c>
      <c r="F20" s="3">
        <f t="shared" si="2"/>
        <v>32.230000000000004</v>
      </c>
      <c r="G20" s="3">
        <f>SUM(G4:G6)</f>
        <v>28.810000000000002</v>
      </c>
      <c r="H20" s="3">
        <f>SUM(H4:H6)</f>
        <v>26.692</v>
      </c>
    </row>
    <row r="21" spans="2:10" x14ac:dyDescent="0.25">
      <c r="B21" s="4" t="s">
        <v>14</v>
      </c>
      <c r="C21" s="3">
        <f>SUM(C19:C20)</f>
        <v>41.673764639999995</v>
      </c>
      <c r="D21" s="3">
        <f t="shared" ref="D21:F21" si="3">SUM(D19:D20)</f>
        <v>40.449999999999996</v>
      </c>
      <c r="E21" s="3">
        <f t="shared" si="3"/>
        <v>40.46</v>
      </c>
      <c r="F21" s="3">
        <f t="shared" si="3"/>
        <v>40.28</v>
      </c>
      <c r="G21" s="3">
        <f>SUM(G19:G20)</f>
        <v>38.82</v>
      </c>
      <c r="H21" s="3">
        <f>SUM(H19:H20)</f>
        <v>38.762999999999998</v>
      </c>
    </row>
    <row r="23" spans="2:10" x14ac:dyDescent="0.25">
      <c r="B23" s="4" t="s">
        <v>17</v>
      </c>
      <c r="C23" s="3">
        <f>SUM(C8:C9)</f>
        <v>1.17</v>
      </c>
      <c r="D23" s="3">
        <f t="shared" ref="D23:F23" si="4">SUM(D8:D9)</f>
        <v>1.79</v>
      </c>
      <c r="E23" s="3">
        <f t="shared" si="4"/>
        <v>2.27</v>
      </c>
      <c r="F23" s="3">
        <f t="shared" si="4"/>
        <v>3.23</v>
      </c>
      <c r="G23" s="3">
        <f>SUM(G8:G9)</f>
        <v>3.6500000000000004</v>
      </c>
      <c r="H23" s="3">
        <f>SUM(H8:H9)</f>
        <v>4.6059999999999999</v>
      </c>
    </row>
    <row r="24" spans="2:10" x14ac:dyDescent="0.25">
      <c r="B24" s="4" t="s">
        <v>15</v>
      </c>
      <c r="C24" s="6">
        <f>C23/C19</f>
        <v>0.30203177237943912</v>
      </c>
      <c r="D24" s="6">
        <f t="shared" ref="D24:F24" si="5">D23/D19</f>
        <v>0.35029354207436442</v>
      </c>
      <c r="E24" s="6">
        <f t="shared" si="5"/>
        <v>0.35193798449612373</v>
      </c>
      <c r="F24" s="6">
        <f t="shared" si="5"/>
        <v>0.40124223602484493</v>
      </c>
      <c r="G24" s="6">
        <f>G23/G19</f>
        <v>0.36463536463536467</v>
      </c>
      <c r="H24" s="6">
        <f>H23/H19</f>
        <v>0.38157567724297903</v>
      </c>
    </row>
    <row r="25" spans="2:10" x14ac:dyDescent="0.25">
      <c r="B25" s="4" t="s">
        <v>16</v>
      </c>
      <c r="C25" s="6">
        <f>C23/C21</f>
        <v>2.8075217348542382E-2</v>
      </c>
      <c r="D25" s="6">
        <f t="shared" ref="D25:F25" si="6">D23/D21</f>
        <v>4.4252163164400497E-2</v>
      </c>
      <c r="E25" s="6">
        <f t="shared" si="6"/>
        <v>5.6104794859120115E-2</v>
      </c>
      <c r="F25" s="6">
        <f t="shared" si="6"/>
        <v>8.0188679245283015E-2</v>
      </c>
      <c r="G25" s="6">
        <f>G23/G21</f>
        <v>9.4023699124162807E-2</v>
      </c>
      <c r="H25" s="6">
        <f>H23/H21</f>
        <v>0.1188246523746872</v>
      </c>
    </row>
    <row r="27" spans="2:10" x14ac:dyDescent="0.25">
      <c r="B27" s="26" t="s">
        <v>30</v>
      </c>
      <c r="C27" s="6">
        <f>(C4+C5)/C21</f>
        <v>0.75251180858999067</v>
      </c>
      <c r="D27" s="6">
        <f t="shared" ref="D27:H27" si="7">(D4+D5)/D21</f>
        <v>0.69690976514215086</v>
      </c>
      <c r="E27" s="6">
        <f t="shared" si="7"/>
        <v>0.66015818091942657</v>
      </c>
      <c r="F27" s="6">
        <f t="shared" si="7"/>
        <v>0.61842105263157898</v>
      </c>
      <c r="G27" s="6">
        <f t="shared" si="7"/>
        <v>0.57187017001545604</v>
      </c>
      <c r="H27" s="6">
        <f t="shared" si="7"/>
        <v>0.50096741738255557</v>
      </c>
    </row>
    <row r="31" spans="2:10" x14ac:dyDescent="0.25">
      <c r="B31" s="18"/>
      <c r="C31" s="18"/>
      <c r="D31" s="18"/>
      <c r="E31" s="18"/>
      <c r="F31" s="19"/>
    </row>
    <row r="32" spans="2:10" x14ac:dyDescent="0.25">
      <c r="B32" s="18"/>
      <c r="C32" s="18"/>
      <c r="E32" s="18"/>
      <c r="F32" s="19"/>
    </row>
    <row r="33" spans="2:6" x14ac:dyDescent="0.25">
      <c r="B33" s="18"/>
      <c r="C33" s="18"/>
      <c r="E33" s="18"/>
      <c r="F33" s="19"/>
    </row>
    <row r="34" spans="2:6" x14ac:dyDescent="0.25">
      <c r="B34" s="18"/>
      <c r="C34" s="18"/>
      <c r="D34" s="18"/>
      <c r="E34" s="18"/>
      <c r="F34" s="19"/>
    </row>
    <row r="35" spans="2:6" x14ac:dyDescent="0.25">
      <c r="B35" s="20"/>
      <c r="C35" s="19"/>
      <c r="D35" s="19"/>
      <c r="E35" s="19"/>
      <c r="F35" s="19"/>
    </row>
    <row r="48" spans="2:6" x14ac:dyDescent="0.25">
      <c r="B48" s="1" t="s">
        <v>31</v>
      </c>
    </row>
    <row r="49" spans="2:2" x14ac:dyDescent="0.25">
      <c r="B49" s="1" t="s">
        <v>32</v>
      </c>
    </row>
  </sheetData>
  <mergeCells count="2">
    <mergeCell ref="B2:B3"/>
    <mergeCell ref="C2:I2"/>
  </mergeCells>
  <pageMargins left="0.7" right="0.7" top="0.75" bottom="0.75" header="0.3" footer="0.3"/>
  <pageSetup paperSize="9" orientation="portrait" r:id="rId1"/>
  <ignoredErrors>
    <ignoredError sqref="C19:F20 C23:F2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N66"/>
  <sheetViews>
    <sheetView showGridLines="0" zoomScale="85" zoomScaleNormal="85" workbookViewId="0"/>
  </sheetViews>
  <sheetFormatPr defaultRowHeight="15" x14ac:dyDescent="0.25"/>
  <cols>
    <col min="1" max="1" width="5.42578125" style="20" customWidth="1"/>
    <col min="2" max="2" width="27.42578125" style="20" customWidth="1"/>
    <col min="3" max="3" width="10.140625" style="19" customWidth="1"/>
    <col min="4" max="4" width="13.42578125" style="19" customWidth="1"/>
    <col min="5" max="5" width="11.28515625" style="19" customWidth="1"/>
    <col min="6" max="6" width="11.5703125" style="19" customWidth="1"/>
    <col min="7" max="7" width="12.85546875" style="19" customWidth="1"/>
    <col min="8" max="13" width="9" style="19" customWidth="1"/>
    <col min="14" max="14" width="9.140625" style="19"/>
    <col min="15" max="16384" width="9.140625" style="20"/>
  </cols>
  <sheetData>
    <row r="2" spans="2:14" x14ac:dyDescent="0.25">
      <c r="B2" s="68" t="s">
        <v>0</v>
      </c>
      <c r="C2" s="69" t="s">
        <v>1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4" x14ac:dyDescent="0.25">
      <c r="B3" s="68"/>
      <c r="C3" s="7">
        <f t="shared" ref="C3:E3" si="0">D3-1</f>
        <v>2006</v>
      </c>
      <c r="D3" s="7">
        <f t="shared" si="0"/>
        <v>2007</v>
      </c>
      <c r="E3" s="7">
        <f t="shared" si="0"/>
        <v>2008</v>
      </c>
      <c r="F3" s="7">
        <f>G3-1</f>
        <v>2009</v>
      </c>
      <c r="G3" s="7">
        <v>2010</v>
      </c>
      <c r="H3" s="7">
        <v>2011</v>
      </c>
      <c r="I3" s="7">
        <v>2012</v>
      </c>
      <c r="J3" s="7">
        <v>2013</v>
      </c>
      <c r="K3" s="40">
        <v>2014</v>
      </c>
      <c r="L3" s="40">
        <v>2015</v>
      </c>
      <c r="M3" s="9">
        <v>2016</v>
      </c>
      <c r="N3" s="40">
        <v>2017</v>
      </c>
    </row>
    <row r="4" spans="2:14" x14ac:dyDescent="0.25">
      <c r="B4" s="41" t="s">
        <v>61</v>
      </c>
      <c r="C4" s="42">
        <f t="shared" ref="C4:K4" si="1">C27/1000</f>
        <v>1.5384615384615385</v>
      </c>
      <c r="D4" s="42">
        <f t="shared" si="1"/>
        <v>1.8461538461538463</v>
      </c>
      <c r="E4" s="42">
        <f t="shared" si="1"/>
        <v>2.7692307692307696</v>
      </c>
      <c r="F4" s="42">
        <f t="shared" si="1"/>
        <v>3.384615384615385</v>
      </c>
      <c r="G4" s="42">
        <f t="shared" si="1"/>
        <v>4.0000000000000009</v>
      </c>
      <c r="H4" s="42">
        <f t="shared" si="1"/>
        <v>4.615384615384615</v>
      </c>
      <c r="I4" s="42">
        <f t="shared" si="1"/>
        <v>5.8461538461538467</v>
      </c>
      <c r="J4" s="42">
        <f t="shared" si="1"/>
        <v>7.384615384615385</v>
      </c>
      <c r="K4" s="42">
        <f t="shared" si="1"/>
        <v>8.615384615384615</v>
      </c>
      <c r="L4" s="43">
        <v>8.7899999999999991</v>
      </c>
      <c r="M4" s="44">
        <v>9.9030000000000005</v>
      </c>
      <c r="N4" s="58">
        <v>11.4</v>
      </c>
    </row>
    <row r="5" spans="2:14" x14ac:dyDescent="0.25">
      <c r="B5" s="41" t="s">
        <v>62</v>
      </c>
      <c r="C5" s="42">
        <f t="shared" ref="C5:K5" si="2">C28/1000</f>
        <v>0.30769230769230771</v>
      </c>
      <c r="D5" s="42">
        <f t="shared" si="2"/>
        <v>0.46153846153846156</v>
      </c>
      <c r="E5" s="42">
        <f t="shared" si="2"/>
        <v>0.61538461538461542</v>
      </c>
      <c r="F5" s="42">
        <f t="shared" si="2"/>
        <v>1.2307692307692308</v>
      </c>
      <c r="G5" s="42">
        <f t="shared" si="2"/>
        <v>1.5384615384615385</v>
      </c>
      <c r="H5" s="42">
        <f t="shared" si="2"/>
        <v>1.8461538461538463</v>
      </c>
      <c r="I5" s="42">
        <f t="shared" si="2"/>
        <v>2.7692307692307696</v>
      </c>
      <c r="J5" s="42">
        <f t="shared" si="2"/>
        <v>3.384615384615385</v>
      </c>
      <c r="K5" s="42">
        <f t="shared" si="2"/>
        <v>4.3076923076923075</v>
      </c>
      <c r="L5" s="43">
        <v>4.8090000000000002</v>
      </c>
      <c r="M5" s="44">
        <v>5.13</v>
      </c>
      <c r="N5" s="58">
        <v>5.8</v>
      </c>
    </row>
    <row r="6" spans="2:14" x14ac:dyDescent="0.25">
      <c r="B6" s="41" t="s">
        <v>59</v>
      </c>
      <c r="C6" s="42">
        <f t="shared" ref="C6:N6" si="3">SUM(C4:C5)</f>
        <v>1.8461538461538463</v>
      </c>
      <c r="D6" s="42">
        <f t="shared" si="3"/>
        <v>2.3076923076923079</v>
      </c>
      <c r="E6" s="42">
        <f t="shared" si="3"/>
        <v>3.384615384615385</v>
      </c>
      <c r="F6" s="42">
        <f t="shared" si="3"/>
        <v>4.6153846153846159</v>
      </c>
      <c r="G6" s="42">
        <f t="shared" si="3"/>
        <v>5.5384615384615392</v>
      </c>
      <c r="H6" s="42">
        <f t="shared" si="3"/>
        <v>6.4615384615384617</v>
      </c>
      <c r="I6" s="42">
        <f t="shared" si="3"/>
        <v>8.6153846153846168</v>
      </c>
      <c r="J6" s="42">
        <f t="shared" si="3"/>
        <v>10.76923076923077</v>
      </c>
      <c r="K6" s="42">
        <f t="shared" si="3"/>
        <v>12.923076923076923</v>
      </c>
      <c r="L6" s="42">
        <f t="shared" si="3"/>
        <v>13.599</v>
      </c>
      <c r="M6" s="44">
        <f t="shared" si="3"/>
        <v>15.033000000000001</v>
      </c>
      <c r="N6" s="42">
        <f t="shared" si="3"/>
        <v>17.2</v>
      </c>
    </row>
    <row r="7" spans="2:14" x14ac:dyDescent="0.25">
      <c r="B7" s="41" t="s">
        <v>58</v>
      </c>
      <c r="C7" s="42"/>
      <c r="D7" s="42"/>
      <c r="E7" s="24">
        <v>0.2056253128329848</v>
      </c>
      <c r="F7" s="24">
        <v>0.19455143270335187</v>
      </c>
      <c r="G7" s="24">
        <v>0.17439166921124952</v>
      </c>
      <c r="H7" s="24">
        <v>0.22124125507938502</v>
      </c>
      <c r="I7" s="24">
        <v>0.26650380466030349</v>
      </c>
      <c r="J7" s="24">
        <v>0.25481082844096542</v>
      </c>
      <c r="K7" s="24">
        <v>0.25785872645318536</v>
      </c>
      <c r="L7" s="24">
        <v>0.33941087095035044</v>
      </c>
      <c r="M7" s="24">
        <v>0.31517815996104248</v>
      </c>
      <c r="N7" s="42"/>
    </row>
    <row r="8" spans="2:14" x14ac:dyDescent="0.25">
      <c r="J8" s="14">
        <f>J6/$J$6</f>
        <v>1</v>
      </c>
      <c r="K8" s="14">
        <f t="shared" ref="K8:N8" si="4">K6/$J$6</f>
        <v>1.2</v>
      </c>
      <c r="L8" s="14">
        <f t="shared" si="4"/>
        <v>1.2627642857142856</v>
      </c>
      <c r="M8" s="14">
        <f t="shared" si="4"/>
        <v>1.3959214285714285</v>
      </c>
      <c r="N8" s="14">
        <f t="shared" si="4"/>
        <v>1.597142857142857</v>
      </c>
    </row>
    <row r="25" spans="2:13" x14ac:dyDescent="0.25">
      <c r="B25" s="68" t="s">
        <v>0</v>
      </c>
      <c r="C25" s="69" t="s">
        <v>1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</row>
    <row r="26" spans="2:13" x14ac:dyDescent="0.25">
      <c r="B26" s="68"/>
      <c r="C26" s="7">
        <f t="shared" ref="C26:E26" si="5">D26-1</f>
        <v>2006</v>
      </c>
      <c r="D26" s="7">
        <f t="shared" si="5"/>
        <v>2007</v>
      </c>
      <c r="E26" s="7">
        <f t="shared" si="5"/>
        <v>2008</v>
      </c>
      <c r="F26" s="7">
        <f>G26-1</f>
        <v>2009</v>
      </c>
      <c r="G26" s="7">
        <v>2010</v>
      </c>
      <c r="H26" s="7">
        <v>2011</v>
      </c>
      <c r="I26" s="7">
        <v>2012</v>
      </c>
      <c r="J26" s="7">
        <v>2013</v>
      </c>
      <c r="K26" s="40">
        <v>2014</v>
      </c>
      <c r="L26" s="40">
        <v>2015</v>
      </c>
      <c r="M26" s="40">
        <v>2016</v>
      </c>
    </row>
    <row r="27" spans="2:13" x14ac:dyDescent="0.25">
      <c r="B27" s="41" t="s">
        <v>6</v>
      </c>
      <c r="C27" s="42">
        <v>1538.4615384615386</v>
      </c>
      <c r="D27" s="42">
        <v>1846.1538461538462</v>
      </c>
      <c r="E27" s="42">
        <v>2769.2307692307695</v>
      </c>
      <c r="F27" s="42">
        <v>3384.6153846153852</v>
      </c>
      <c r="G27" s="42">
        <v>4000.0000000000005</v>
      </c>
      <c r="H27" s="42">
        <v>4615.3846153846152</v>
      </c>
      <c r="I27" s="42">
        <v>5846.1538461538466</v>
      </c>
      <c r="J27" s="42">
        <v>7384.6153846153848</v>
      </c>
      <c r="K27" s="42">
        <v>8615.3846153846152</v>
      </c>
      <c r="L27" s="42">
        <v>8720</v>
      </c>
      <c r="M27" s="42">
        <v>8841.3250000000007</v>
      </c>
    </row>
    <row r="28" spans="2:13" x14ac:dyDescent="0.25">
      <c r="B28" s="41" t="s">
        <v>7</v>
      </c>
      <c r="C28" s="42">
        <v>307.69230769230774</v>
      </c>
      <c r="D28" s="42">
        <v>461.53846153846155</v>
      </c>
      <c r="E28" s="42">
        <v>615.38461538461547</v>
      </c>
      <c r="F28" s="42">
        <v>1230.7692307692309</v>
      </c>
      <c r="G28" s="42">
        <v>1538.4615384615386</v>
      </c>
      <c r="H28" s="42">
        <v>1846.1538461538462</v>
      </c>
      <c r="I28" s="42">
        <v>2769.2307692307695</v>
      </c>
      <c r="J28" s="42">
        <v>3384.6153846153852</v>
      </c>
      <c r="K28" s="42">
        <v>4307.6923076923076</v>
      </c>
      <c r="L28" s="42">
        <v>4750</v>
      </c>
      <c r="M28" s="42">
        <v>5097.6000000000004</v>
      </c>
    </row>
    <row r="29" spans="2:13" x14ac:dyDescent="0.25">
      <c r="B29" s="41" t="s">
        <v>14</v>
      </c>
      <c r="C29" s="44">
        <f>SUM(C27:C28)</f>
        <v>1846.1538461538462</v>
      </c>
      <c r="D29" s="44">
        <f>SUM(D27:D28)</f>
        <v>2307.6923076923076</v>
      </c>
      <c r="E29" s="44">
        <f>SUM(E27:E28)</f>
        <v>3384.6153846153848</v>
      </c>
      <c r="F29" s="44">
        <f>SUM(F27:F28)</f>
        <v>4615.3846153846162</v>
      </c>
      <c r="G29" s="44">
        <f t="shared" ref="G29:M29" si="6">SUM(G27:G28)</f>
        <v>5538.461538461539</v>
      </c>
      <c r="H29" s="44">
        <f t="shared" si="6"/>
        <v>6461.538461538461</v>
      </c>
      <c r="I29" s="44">
        <f t="shared" si="6"/>
        <v>8615.3846153846171</v>
      </c>
      <c r="J29" s="44">
        <f t="shared" si="6"/>
        <v>10769.23076923077</v>
      </c>
      <c r="K29" s="44">
        <f t="shared" si="6"/>
        <v>12923.076923076922</v>
      </c>
      <c r="L29" s="44">
        <f t="shared" si="6"/>
        <v>13470</v>
      </c>
      <c r="M29" s="44">
        <f t="shared" si="6"/>
        <v>13938.925000000001</v>
      </c>
    </row>
    <row r="31" spans="2:13" x14ac:dyDescent="0.25">
      <c r="B31" s="10" t="s">
        <v>18</v>
      </c>
    </row>
    <row r="33" spans="2:6" x14ac:dyDescent="0.25">
      <c r="B33" s="10" t="s">
        <v>19</v>
      </c>
    </row>
    <row r="34" spans="2:6" x14ac:dyDescent="0.25">
      <c r="C34" s="25" t="s">
        <v>21</v>
      </c>
      <c r="D34" s="25" t="s">
        <v>22</v>
      </c>
    </row>
    <row r="35" spans="2:6" x14ac:dyDescent="0.25">
      <c r="B35" s="20" t="s">
        <v>20</v>
      </c>
      <c r="C35" s="19">
        <v>318</v>
      </c>
      <c r="D35" s="45">
        <v>5479.335</v>
      </c>
    </row>
    <row r="36" spans="2:6" x14ac:dyDescent="0.25">
      <c r="B36" s="20" t="s">
        <v>23</v>
      </c>
      <c r="C36" s="19">
        <v>3</v>
      </c>
      <c r="D36" s="45">
        <v>3050</v>
      </c>
    </row>
    <row r="37" spans="2:6" x14ac:dyDescent="0.25">
      <c r="B37" s="20" t="s">
        <v>35</v>
      </c>
      <c r="D37" s="45">
        <f>SUM(D35:D36)</f>
        <v>8529.3349999999991</v>
      </c>
    </row>
    <row r="38" spans="2:6" x14ac:dyDescent="0.25">
      <c r="D38" s="45"/>
    </row>
    <row r="39" spans="2:6" x14ac:dyDescent="0.25">
      <c r="B39" s="10" t="s">
        <v>24</v>
      </c>
      <c r="D39" s="45"/>
    </row>
    <row r="40" spans="2:6" x14ac:dyDescent="0.25">
      <c r="B40" s="20" t="s">
        <v>20</v>
      </c>
      <c r="C40" s="19">
        <v>111</v>
      </c>
      <c r="D40" s="45">
        <v>2817.96</v>
      </c>
    </row>
    <row r="41" spans="2:6" x14ac:dyDescent="0.25">
      <c r="B41" s="20" t="s">
        <v>23</v>
      </c>
      <c r="C41" s="19">
        <v>2</v>
      </c>
      <c r="D41" s="45">
        <v>802.2</v>
      </c>
    </row>
    <row r="42" spans="2:6" x14ac:dyDescent="0.25">
      <c r="B42" s="20" t="str">
        <f>B37</f>
        <v>Total Capacity</v>
      </c>
      <c r="D42" s="45">
        <f>SUM(D40:D41)</f>
        <v>3620.16</v>
      </c>
    </row>
    <row r="43" spans="2:6" x14ac:dyDescent="0.25">
      <c r="D43" s="45"/>
    </row>
    <row r="44" spans="2:6" x14ac:dyDescent="0.25">
      <c r="B44" s="10" t="s">
        <v>25</v>
      </c>
      <c r="D44" s="45"/>
    </row>
    <row r="45" spans="2:6" x14ac:dyDescent="0.25">
      <c r="B45" s="20" t="s">
        <v>20</v>
      </c>
      <c r="C45" s="19">
        <v>952</v>
      </c>
      <c r="D45" s="45">
        <v>4203.4250000000002</v>
      </c>
      <c r="F45" s="15">
        <f>D45/(D45+D46)</f>
        <v>0.23728155778249133</v>
      </c>
    </row>
    <row r="46" spans="2:6" x14ac:dyDescent="0.25">
      <c r="B46" s="20" t="s">
        <v>23</v>
      </c>
      <c r="C46" s="19">
        <v>19</v>
      </c>
      <c r="D46" s="45">
        <v>13511.5</v>
      </c>
      <c r="F46" s="46">
        <f>1-F45</f>
        <v>0.76271844221750862</v>
      </c>
    </row>
    <row r="47" spans="2:6" x14ac:dyDescent="0.25">
      <c r="B47" s="20" t="str">
        <f>B37</f>
        <v>Total Capacity</v>
      </c>
      <c r="D47" s="45">
        <f>SUM(D45:D46)</f>
        <v>17714.924999999999</v>
      </c>
    </row>
    <row r="48" spans="2:6" x14ac:dyDescent="0.25">
      <c r="D48" s="45"/>
    </row>
    <row r="49" spans="2:7" x14ac:dyDescent="0.25">
      <c r="B49" s="10" t="s">
        <v>26</v>
      </c>
      <c r="D49" s="45"/>
    </row>
    <row r="50" spans="2:7" x14ac:dyDescent="0.25">
      <c r="B50" s="20" t="s">
        <v>20</v>
      </c>
      <c r="C50" s="19">
        <v>1019</v>
      </c>
      <c r="D50" s="45">
        <v>8841.3250000000007</v>
      </c>
    </row>
    <row r="51" spans="2:7" x14ac:dyDescent="0.25">
      <c r="B51" s="20" t="s">
        <v>23</v>
      </c>
      <c r="C51" s="19">
        <v>28</v>
      </c>
      <c r="D51" s="45">
        <v>5097.6000000000004</v>
      </c>
    </row>
    <row r="52" spans="2:7" x14ac:dyDescent="0.25">
      <c r="B52" s="20" t="str">
        <f>B37</f>
        <v>Total Capacity</v>
      </c>
      <c r="D52" s="45">
        <f>SUM(D50:D51)</f>
        <v>13938.925000000001</v>
      </c>
    </row>
    <row r="55" spans="2:7" x14ac:dyDescent="0.25">
      <c r="B55" s="47" t="s">
        <v>57</v>
      </c>
      <c r="C55" s="48">
        <f>365*24</f>
        <v>8760</v>
      </c>
      <c r="D55" s="49" t="s">
        <v>56</v>
      </c>
      <c r="E55" s="50"/>
      <c r="F55" s="50"/>
      <c r="G55" s="50"/>
    </row>
    <row r="56" spans="2:7" x14ac:dyDescent="0.25">
      <c r="B56" s="51"/>
      <c r="C56" s="50"/>
      <c r="D56" s="50"/>
      <c r="E56" s="50"/>
      <c r="F56" s="50"/>
      <c r="G56" s="50"/>
    </row>
    <row r="57" spans="2:7" ht="60" x14ac:dyDescent="0.25">
      <c r="B57" s="52" t="s">
        <v>1</v>
      </c>
      <c r="C57" s="53" t="s">
        <v>55</v>
      </c>
      <c r="D57" s="53" t="s">
        <v>54</v>
      </c>
      <c r="E57" s="53" t="s">
        <v>53</v>
      </c>
      <c r="F57" s="53" t="s">
        <v>52</v>
      </c>
      <c r="G57" s="53" t="s">
        <v>51</v>
      </c>
    </row>
    <row r="58" spans="2:7" x14ac:dyDescent="0.25">
      <c r="B58" s="54">
        <v>2008</v>
      </c>
      <c r="C58" s="55">
        <v>2974</v>
      </c>
      <c r="D58" s="55">
        <v>5357</v>
      </c>
      <c r="E58" s="55">
        <f t="shared" ref="E58:E66" si="7">C58*$C$55/1000</f>
        <v>26052.240000000002</v>
      </c>
      <c r="F58" s="59">
        <f t="shared" ref="F58:F66" si="8">D58/E58</f>
        <v>0.2056253128329848</v>
      </c>
      <c r="G58" s="57">
        <v>1.4999999999999999E-2</v>
      </c>
    </row>
    <row r="59" spans="2:7" x14ac:dyDescent="0.25">
      <c r="B59" s="54">
        <v>2009</v>
      </c>
      <c r="C59" s="55">
        <v>4051</v>
      </c>
      <c r="D59" s="55">
        <v>6904</v>
      </c>
      <c r="E59" s="55">
        <f t="shared" si="7"/>
        <v>35486.76</v>
      </c>
      <c r="F59" s="59">
        <f t="shared" si="8"/>
        <v>0.19455143270335187</v>
      </c>
      <c r="G59" s="57">
        <v>2.0099999999999996E-2</v>
      </c>
    </row>
    <row r="60" spans="2:7" x14ac:dyDescent="0.25">
      <c r="B60" s="54">
        <v>2010</v>
      </c>
      <c r="C60" s="55">
        <v>5204</v>
      </c>
      <c r="D60" s="55">
        <v>7950</v>
      </c>
      <c r="E60" s="55">
        <f t="shared" si="7"/>
        <v>45587.040000000001</v>
      </c>
      <c r="F60" s="59">
        <f t="shared" si="8"/>
        <v>0.17439166921124952</v>
      </c>
      <c r="G60" s="57">
        <v>2.2799999999999997E-2</v>
      </c>
    </row>
    <row r="61" spans="2:7" x14ac:dyDescent="0.25">
      <c r="B61" s="54">
        <v>2011</v>
      </c>
      <c r="C61" s="55">
        <v>6540</v>
      </c>
      <c r="D61" s="55">
        <v>12675</v>
      </c>
      <c r="E61" s="55">
        <f t="shared" si="7"/>
        <v>57290.400000000001</v>
      </c>
      <c r="F61" s="56">
        <f t="shared" si="8"/>
        <v>0.22124125507938502</v>
      </c>
      <c r="G61" s="57">
        <v>3.8100000000000002E-2</v>
      </c>
    </row>
    <row r="62" spans="2:7" x14ac:dyDescent="0.25">
      <c r="B62" s="54">
        <v>2012</v>
      </c>
      <c r="C62" s="55">
        <v>8871</v>
      </c>
      <c r="D62" s="55">
        <v>20710</v>
      </c>
      <c r="E62" s="55">
        <f t="shared" si="7"/>
        <v>77709.960000000006</v>
      </c>
      <c r="F62" s="56">
        <f t="shared" si="8"/>
        <v>0.26650380466030349</v>
      </c>
      <c r="G62" s="57">
        <v>5.5199999999999999E-2</v>
      </c>
    </row>
    <row r="63" spans="2:7" x14ac:dyDescent="0.25">
      <c r="B63" s="54">
        <v>2013</v>
      </c>
      <c r="C63" s="55">
        <v>10976</v>
      </c>
      <c r="D63" s="55">
        <v>24500</v>
      </c>
      <c r="E63" s="55">
        <f t="shared" si="7"/>
        <v>96149.759999999995</v>
      </c>
      <c r="F63" s="59">
        <f t="shared" si="8"/>
        <v>0.25481082844096542</v>
      </c>
      <c r="G63" s="57">
        <v>7.3899999999999993E-2</v>
      </c>
    </row>
    <row r="64" spans="2:7" x14ac:dyDescent="0.25">
      <c r="B64" s="54">
        <v>2014</v>
      </c>
      <c r="C64" s="55">
        <v>12440</v>
      </c>
      <c r="D64" s="55">
        <v>28100</v>
      </c>
      <c r="E64" s="55">
        <f t="shared" si="7"/>
        <v>108974.39999999999</v>
      </c>
      <c r="F64" s="59">
        <f t="shared" si="8"/>
        <v>0.25785872645318536</v>
      </c>
      <c r="G64" s="57">
        <v>9.3000000000000013E-2</v>
      </c>
    </row>
    <row r="65" spans="2:7" x14ac:dyDescent="0.25">
      <c r="B65" s="54">
        <v>2015</v>
      </c>
      <c r="C65" s="55">
        <v>13602</v>
      </c>
      <c r="D65" s="55">
        <v>40442</v>
      </c>
      <c r="E65" s="55">
        <f t="shared" si="7"/>
        <v>119153.52</v>
      </c>
      <c r="F65" s="56">
        <f t="shared" si="8"/>
        <v>0.33941087095035044</v>
      </c>
      <c r="G65" s="57">
        <v>0.11</v>
      </c>
    </row>
    <row r="66" spans="2:7" x14ac:dyDescent="0.25">
      <c r="B66" s="54" t="s">
        <v>50</v>
      </c>
      <c r="C66" s="55">
        <v>15031</v>
      </c>
      <c r="D66" s="55">
        <v>41500</v>
      </c>
      <c r="E66" s="55">
        <f t="shared" si="7"/>
        <v>131671.56</v>
      </c>
      <c r="F66" s="56">
        <f t="shared" si="8"/>
        <v>0.31517815996104248</v>
      </c>
      <c r="G66" s="57">
        <v>0.115</v>
      </c>
    </row>
  </sheetData>
  <mergeCells count="4">
    <mergeCell ref="B2:B3"/>
    <mergeCell ref="B25:B26"/>
    <mergeCell ref="C25:M25"/>
    <mergeCell ref="C2:N2"/>
  </mergeCells>
  <pageMargins left="0.7" right="0.7" top="0.75" bottom="0.75" header="0.3" footer="0.3"/>
  <pageSetup paperSize="9" orientation="portrait" r:id="rId1"/>
  <ignoredErrors>
    <ignoredError sqref="L6:N6 G29:M29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T40"/>
  <sheetViews>
    <sheetView showGridLines="0" topLeftCell="A28" zoomScale="85" zoomScaleNormal="85" workbookViewId="0"/>
  </sheetViews>
  <sheetFormatPr defaultRowHeight="15" x14ac:dyDescent="0.25"/>
  <cols>
    <col min="1" max="1" width="6.28515625" style="1" customWidth="1"/>
    <col min="2" max="2" width="23" style="1" customWidth="1"/>
    <col min="3" max="6" width="8.7109375" style="1" customWidth="1"/>
    <col min="7" max="7" width="10.28515625" style="1" customWidth="1"/>
    <col min="8" max="9" width="8.7109375" style="2" customWidth="1"/>
    <col min="10" max="10" width="9.42578125" style="2" customWidth="1"/>
    <col min="11" max="11" width="9.7109375" style="2" customWidth="1"/>
    <col min="12" max="15" width="8.7109375" style="2" customWidth="1"/>
    <col min="16" max="18" width="9" style="2" customWidth="1"/>
    <col min="19" max="16384" width="9.140625" style="1"/>
  </cols>
  <sheetData>
    <row r="2" spans="2:18" x14ac:dyDescent="0.25">
      <c r="B2" s="68" t="s">
        <v>0</v>
      </c>
      <c r="C2" s="70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2:18" x14ac:dyDescent="0.25">
      <c r="B3" s="68"/>
      <c r="C3" s="7">
        <f t="shared" ref="C3" si="0">D3-1</f>
        <v>2001</v>
      </c>
      <c r="D3" s="7">
        <f t="shared" ref="D3" si="1">E3-1</f>
        <v>2002</v>
      </c>
      <c r="E3" s="7">
        <f t="shared" ref="E3" si="2">F3-1</f>
        <v>2003</v>
      </c>
      <c r="F3" s="7">
        <f t="shared" ref="F3" si="3">G3-1</f>
        <v>2004</v>
      </c>
      <c r="G3" s="7">
        <f t="shared" ref="G3" si="4">H3-1</f>
        <v>2005</v>
      </c>
      <c r="H3" s="7">
        <f t="shared" ref="H3:J3" si="5">I3-1</f>
        <v>2006</v>
      </c>
      <c r="I3" s="7">
        <f t="shared" si="5"/>
        <v>2007</v>
      </c>
      <c r="J3" s="7">
        <f t="shared" si="5"/>
        <v>2008</v>
      </c>
      <c r="K3" s="7">
        <f>L3-1</f>
        <v>2009</v>
      </c>
      <c r="L3" s="7">
        <v>2010</v>
      </c>
      <c r="M3" s="7">
        <v>2011</v>
      </c>
      <c r="N3" s="7">
        <v>2012</v>
      </c>
      <c r="O3" s="7">
        <v>2013</v>
      </c>
      <c r="P3" s="12">
        <v>2014</v>
      </c>
      <c r="Q3" s="12">
        <v>2015</v>
      </c>
      <c r="R3" s="9">
        <v>2016</v>
      </c>
    </row>
    <row r="4" spans="2:18" x14ac:dyDescent="0.25">
      <c r="B4" s="4" t="s">
        <v>27</v>
      </c>
      <c r="C4" s="6">
        <v>0.26071428571428573</v>
      </c>
      <c r="D4" s="6">
        <v>0.28392857142857142</v>
      </c>
      <c r="E4" s="6">
        <v>0.26071428571428573</v>
      </c>
      <c r="F4" s="6">
        <v>0.29107142857142859</v>
      </c>
      <c r="G4" s="6">
        <v>0.28214285714285714</v>
      </c>
      <c r="H4" s="6">
        <v>0.26785714285714285</v>
      </c>
      <c r="I4" s="6">
        <v>0.27321428571428574</v>
      </c>
      <c r="J4" s="6">
        <v>0.29464285714285715</v>
      </c>
      <c r="K4" s="6">
        <v>0.26428571428571429</v>
      </c>
      <c r="L4" s="6">
        <v>0.21428571428571427</v>
      </c>
      <c r="M4" s="6">
        <v>0.27142857142857141</v>
      </c>
      <c r="N4" s="6">
        <v>0.25535714285714284</v>
      </c>
      <c r="O4" s="6">
        <v>0.27857142857142858</v>
      </c>
      <c r="P4" s="16">
        <f>('UK Source'!G8+'UK Source'!G9)/('UK Wind Capacity'!K6)</f>
        <v>0.28244047619047619</v>
      </c>
      <c r="Q4" s="23">
        <f>('UK Source'!H8+'UK Source'!H9)/('UK Wind Capacity'!L6)</f>
        <v>0.33870137510111037</v>
      </c>
      <c r="R4" s="23">
        <f>('UK Source'!I8+'UK Source'!I9)/('UK Wind Capacity'!M6)</f>
        <v>0.28455876006119868</v>
      </c>
    </row>
    <row r="5" spans="2:18" x14ac:dyDescent="0.25">
      <c r="B5" s="4" t="s">
        <v>28</v>
      </c>
      <c r="C5" s="13">
        <v>8.5647565753424644</v>
      </c>
      <c r="D5" s="13">
        <v>9.1058782191780825</v>
      </c>
      <c r="E5" s="13">
        <v>8.8532901369863009</v>
      </c>
      <c r="F5" s="13">
        <v>8.9549763661202189</v>
      </c>
      <c r="G5" s="13">
        <v>8.9180145205479455</v>
      </c>
      <c r="H5" s="13">
        <v>9.0068054794520531</v>
      </c>
      <c r="I5" s="13">
        <v>9.0153742465753428</v>
      </c>
      <c r="J5" s="13">
        <v>9.3080409836065581</v>
      </c>
      <c r="K5" s="13">
        <v>8.9676715068493156</v>
      </c>
      <c r="L5" s="13">
        <v>7.7625090410958899</v>
      </c>
      <c r="M5" s="13">
        <v>9.0296249315068504</v>
      </c>
      <c r="N5" s="13">
        <v>8.1641495379398172</v>
      </c>
      <c r="O5" s="13">
        <v>8.6091804677982164</v>
      </c>
      <c r="P5" s="8">
        <v>8.690277907356279</v>
      </c>
      <c r="Q5" s="8">
        <v>9.4</v>
      </c>
      <c r="R5" s="8">
        <v>8.4</v>
      </c>
    </row>
    <row r="6" spans="2:18" x14ac:dyDescent="0.25">
      <c r="B6" s="4" t="s">
        <v>29</v>
      </c>
      <c r="C6" s="3">
        <v>0.2</v>
      </c>
      <c r="D6" s="3">
        <v>0.4</v>
      </c>
      <c r="E6" s="3">
        <v>0.6</v>
      </c>
      <c r="F6" s="3">
        <v>0.85</v>
      </c>
      <c r="G6" s="3">
        <v>1.3</v>
      </c>
      <c r="H6" s="8">
        <f>'UK Wind Capacity'!C6</f>
        <v>1.8461538461538463</v>
      </c>
      <c r="I6" s="8">
        <f>'UK Wind Capacity'!D6</f>
        <v>2.3076923076923079</v>
      </c>
      <c r="J6" s="8">
        <f>'UK Wind Capacity'!E6</f>
        <v>3.384615384615385</v>
      </c>
      <c r="K6" s="8">
        <f>'UK Wind Capacity'!F6</f>
        <v>4.6153846153846159</v>
      </c>
      <c r="L6" s="8">
        <f>'UK Wind Capacity'!G6</f>
        <v>5.5384615384615392</v>
      </c>
      <c r="M6" s="8">
        <f>'UK Wind Capacity'!H6</f>
        <v>6.4615384615384617</v>
      </c>
      <c r="N6" s="8">
        <f>'UK Wind Capacity'!I6</f>
        <v>8.6153846153846168</v>
      </c>
      <c r="O6" s="8">
        <f>'UK Wind Capacity'!J6</f>
        <v>10.76923076923077</v>
      </c>
      <c r="P6" s="8">
        <f>'UK Wind Capacity'!K6</f>
        <v>12.923076923076923</v>
      </c>
      <c r="Q6" s="8">
        <f>'UK Wind Capacity'!L6</f>
        <v>13.599</v>
      </c>
      <c r="R6" s="8">
        <f>'UK Wind Capacity'!M6</f>
        <v>15.033000000000001</v>
      </c>
    </row>
    <row r="7" spans="2:18" ht="30" x14ac:dyDescent="0.25">
      <c r="B7" s="66" t="s">
        <v>65</v>
      </c>
      <c r="C7" s="3"/>
      <c r="D7" s="3"/>
      <c r="E7" s="3"/>
      <c r="F7" s="3"/>
      <c r="G7" s="3"/>
      <c r="H7" s="8"/>
      <c r="I7" s="8"/>
      <c r="J7" s="6"/>
      <c r="K7" s="6"/>
      <c r="L7" s="6">
        <f>'UK Source'!C8/'UK Wind Capacity'!G4</f>
        <v>0.20499999999999993</v>
      </c>
      <c r="M7" s="6">
        <f>'UK Source'!D8/'UK Wind Capacity'!H4</f>
        <v>0.26</v>
      </c>
      <c r="N7" s="6">
        <f>'UK Source'!E8/'UK Wind Capacity'!I4</f>
        <v>0.23947368421052628</v>
      </c>
      <c r="O7" s="6">
        <f>'UK Source'!F8/'UK Wind Capacity'!J4</f>
        <v>0.26135416666666667</v>
      </c>
      <c r="P7" s="6">
        <f>'UK Source'!G8/'UK Wind Capacity'!K4</f>
        <v>0.24607142857142861</v>
      </c>
      <c r="Q7" s="6">
        <f>'UK Source'!H8/'UK Wind Capacity'!L4</f>
        <v>0.29806598407281004</v>
      </c>
      <c r="R7" s="6">
        <f>'UK Source'!I8/'UK Wind Capacity'!M4</f>
        <v>0.24292830859335554</v>
      </c>
    </row>
    <row r="8" spans="2:18" ht="30" x14ac:dyDescent="0.25">
      <c r="B8" s="66" t="s">
        <v>66</v>
      </c>
      <c r="C8" s="3"/>
      <c r="D8" s="3"/>
      <c r="E8" s="3"/>
      <c r="F8" s="3"/>
      <c r="G8" s="3"/>
      <c r="H8" s="8"/>
      <c r="I8" s="8"/>
      <c r="J8" s="6"/>
      <c r="K8" s="6"/>
      <c r="L8" s="6">
        <f>'UK Source'!C9/'UK Wind Capacity'!G5</f>
        <v>0.22749999999999998</v>
      </c>
      <c r="M8" s="6">
        <f>'UK Source'!D9/'UK Wind Capacity'!H5</f>
        <v>0.31958333333333327</v>
      </c>
      <c r="N8" s="6">
        <f>'UK Source'!E9/'UK Wind Capacity'!I5</f>
        <v>0.31416666666666665</v>
      </c>
      <c r="O8" s="6">
        <f>'UK Source'!F9/'UK Wind Capacity'!J5</f>
        <v>0.38409090909090904</v>
      </c>
      <c r="P8" s="6">
        <f>'UK Source'!G9/'UK Wind Capacity'!K5</f>
        <v>0.35517857142857145</v>
      </c>
      <c r="Q8" s="6">
        <f>'UK Source'!H9/'UK Wind Capacity'!L5</f>
        <v>0.41297567061759199</v>
      </c>
      <c r="R8" s="6">
        <f>'UK Source'!I9/'UK Wind Capacity'!M5</f>
        <v>0.36492257309941523</v>
      </c>
    </row>
    <row r="9" spans="2:18" x14ac:dyDescent="0.25">
      <c r="B9" s="4" t="s">
        <v>33</v>
      </c>
      <c r="C9" s="3"/>
      <c r="D9" s="3"/>
      <c r="E9" s="3"/>
      <c r="F9" s="3"/>
      <c r="G9" s="3"/>
      <c r="H9" s="8"/>
      <c r="I9" s="8"/>
      <c r="J9" s="8"/>
      <c r="K9" s="8"/>
      <c r="L9" s="8"/>
      <c r="M9" s="8"/>
      <c r="N9" s="8"/>
      <c r="O9" s="8"/>
      <c r="P9" s="8"/>
      <c r="Q9" s="24">
        <v>0.29899999999999999</v>
      </c>
      <c r="R9" s="8"/>
    </row>
    <row r="10" spans="2:18" x14ac:dyDescent="0.25">
      <c r="B10" s="4" t="s">
        <v>34</v>
      </c>
      <c r="C10" s="3"/>
      <c r="D10" s="3"/>
      <c r="E10" s="3"/>
      <c r="F10" s="3"/>
      <c r="G10" s="3"/>
      <c r="H10" s="8"/>
      <c r="I10" s="8"/>
      <c r="J10" s="8"/>
      <c r="K10" s="8"/>
      <c r="L10" s="8"/>
      <c r="M10" s="8"/>
      <c r="N10" s="8"/>
      <c r="O10" s="8"/>
      <c r="P10" s="8"/>
      <c r="Q10" s="24">
        <v>0.41299999999999998</v>
      </c>
      <c r="R10" s="8"/>
    </row>
    <row r="11" spans="2:18" x14ac:dyDescent="0.25"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30" spans="3:18" x14ac:dyDescent="0.25">
      <c r="H30" s="1"/>
      <c r="I30" s="1"/>
      <c r="J30" s="1"/>
      <c r="K30" s="1"/>
      <c r="L30" s="1"/>
      <c r="M30" s="1"/>
      <c r="N30" s="1"/>
    </row>
    <row r="31" spans="3:18" x14ac:dyDescent="0.25">
      <c r="F31" s="17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3:18" x14ac:dyDescent="0.25">
      <c r="C32" s="3">
        <v>1</v>
      </c>
      <c r="D32" s="3">
        <v>2</v>
      </c>
      <c r="E32" s="3">
        <v>3</v>
      </c>
      <c r="F32" s="3">
        <v>4</v>
      </c>
      <c r="G32" s="3">
        <v>5</v>
      </c>
      <c r="H32" s="3">
        <v>6</v>
      </c>
      <c r="I32" s="3">
        <v>7</v>
      </c>
      <c r="J32" s="3">
        <v>8</v>
      </c>
      <c r="K32" s="3">
        <v>9</v>
      </c>
      <c r="M32" s="38"/>
    </row>
    <row r="33" spans="2:20" ht="45" x14ac:dyDescent="0.25">
      <c r="C33" s="27" t="s">
        <v>36</v>
      </c>
      <c r="D33" s="27" t="s">
        <v>37</v>
      </c>
      <c r="E33" s="27" t="s">
        <v>38</v>
      </c>
      <c r="F33" s="27" t="s">
        <v>43</v>
      </c>
      <c r="G33" s="27" t="s">
        <v>42</v>
      </c>
      <c r="H33" s="27" t="s">
        <v>39</v>
      </c>
      <c r="I33" s="27" t="s">
        <v>47</v>
      </c>
      <c r="J33" s="27" t="s">
        <v>48</v>
      </c>
      <c r="K33" s="34" t="s">
        <v>49</v>
      </c>
      <c r="M33" s="38"/>
    </row>
    <row r="34" spans="2:20" x14ac:dyDescent="0.25">
      <c r="B34" s="28" t="s">
        <v>40</v>
      </c>
      <c r="C34" s="27">
        <v>7.5190000000000001</v>
      </c>
      <c r="D34" s="27">
        <v>8.4860000000000007</v>
      </c>
      <c r="E34" s="33">
        <f>AVERAGE(C34:D34)</f>
        <v>8.0025000000000013</v>
      </c>
      <c r="F34" s="27">
        <v>2.1240000000000001</v>
      </c>
      <c r="G34" s="34">
        <f>G36-G35</f>
        <v>0.8949999999999998</v>
      </c>
      <c r="H34" s="37">
        <f>G34/J34</f>
        <v>3.3773584905660368</v>
      </c>
      <c r="I34" s="30">
        <f>H34/$H$36</f>
        <v>0.45176864902245079</v>
      </c>
      <c r="J34" s="24">
        <v>0.26500000000000001</v>
      </c>
      <c r="K34" s="30">
        <f>J34*I34</f>
        <v>0.11971869199094946</v>
      </c>
      <c r="M34" s="39"/>
    </row>
    <row r="35" spans="2:20" x14ac:dyDescent="0.25">
      <c r="B35" s="28" t="s">
        <v>41</v>
      </c>
      <c r="C35" s="27">
        <v>3.6960000000000002</v>
      </c>
      <c r="D35" s="27">
        <v>4.5010000000000003</v>
      </c>
      <c r="E35" s="33">
        <f>AVERAGE(C35:D35)</f>
        <v>4.0985000000000005</v>
      </c>
      <c r="F35" s="27">
        <v>1.53</v>
      </c>
      <c r="G35" s="33">
        <v>1.53</v>
      </c>
      <c r="H35" s="37">
        <f>E35</f>
        <v>4.0985000000000005</v>
      </c>
      <c r="I35" s="30">
        <f>H35/$H$36</f>
        <v>0.54823135097754927</v>
      </c>
      <c r="J35" s="24">
        <v>0.373</v>
      </c>
      <c r="K35" s="30">
        <f>J35*I35</f>
        <v>0.20449029391462586</v>
      </c>
      <c r="M35" s="39"/>
    </row>
    <row r="36" spans="2:20" x14ac:dyDescent="0.25">
      <c r="B36" s="28" t="s">
        <v>14</v>
      </c>
      <c r="C36" s="35">
        <f>SUM(C34:C35)</f>
        <v>11.215</v>
      </c>
      <c r="D36" s="36">
        <f>SUM(D34:D35)</f>
        <v>12.987000000000002</v>
      </c>
      <c r="E36" s="36">
        <f>SUM(E34:E35)</f>
        <v>12.101000000000003</v>
      </c>
      <c r="F36" s="36">
        <f>SUM(F34:F35)</f>
        <v>3.6539999999999999</v>
      </c>
      <c r="G36" s="36">
        <v>2.4249999999999998</v>
      </c>
      <c r="H36" s="33">
        <f>SUM(H34:H35)</f>
        <v>7.4758584905660372</v>
      </c>
      <c r="I36" s="30">
        <f>SUM(I34:I35)</f>
        <v>1</v>
      </c>
      <c r="J36" s="21"/>
      <c r="K36" s="32">
        <f>SUM(K34:K35)</f>
        <v>0.32420898590557534</v>
      </c>
      <c r="L36" s="31"/>
    </row>
    <row r="38" spans="2:20" x14ac:dyDescent="0.25">
      <c r="B38" s="4" t="s">
        <v>44</v>
      </c>
      <c r="C38" s="6">
        <v>0.34</v>
      </c>
      <c r="D38" s="6">
        <f>C38-0.02</f>
        <v>0.32</v>
      </c>
      <c r="E38" s="6">
        <f t="shared" ref="E38:T38" si="6">D38-0.02</f>
        <v>0.3</v>
      </c>
      <c r="F38" s="6">
        <f t="shared" si="6"/>
        <v>0.27999999999999997</v>
      </c>
      <c r="G38" s="6">
        <f t="shared" si="6"/>
        <v>0.25999999999999995</v>
      </c>
      <c r="H38" s="6">
        <f t="shared" si="6"/>
        <v>0.23999999999999996</v>
      </c>
      <c r="I38" s="6">
        <f t="shared" si="6"/>
        <v>0.21999999999999997</v>
      </c>
      <c r="J38" s="6">
        <f t="shared" si="6"/>
        <v>0.19999999999999998</v>
      </c>
      <c r="K38" s="6">
        <f t="shared" si="6"/>
        <v>0.18</v>
      </c>
      <c r="L38" s="6">
        <f t="shared" si="6"/>
        <v>0.16</v>
      </c>
      <c r="M38" s="6">
        <f t="shared" si="6"/>
        <v>0.14000000000000001</v>
      </c>
      <c r="N38" s="6">
        <f t="shared" si="6"/>
        <v>0.12000000000000001</v>
      </c>
      <c r="O38" s="6">
        <f t="shared" si="6"/>
        <v>0.1</v>
      </c>
      <c r="P38" s="6">
        <f t="shared" si="6"/>
        <v>0.08</v>
      </c>
      <c r="Q38" s="6">
        <f t="shared" si="6"/>
        <v>0.06</v>
      </c>
      <c r="R38" s="6">
        <f t="shared" si="6"/>
        <v>3.9999999999999994E-2</v>
      </c>
      <c r="S38" s="6">
        <f t="shared" si="6"/>
        <v>1.9999999999999993E-2</v>
      </c>
      <c r="T38" s="6">
        <f t="shared" si="6"/>
        <v>0</v>
      </c>
    </row>
    <row r="39" spans="2:20" x14ac:dyDescent="0.25">
      <c r="B39" s="4" t="s">
        <v>46</v>
      </c>
      <c r="C39" s="3">
        <v>0</v>
      </c>
      <c r="D39" s="3">
        <v>6</v>
      </c>
      <c r="E39" s="3">
        <v>10</v>
      </c>
      <c r="F39" s="3">
        <v>14</v>
      </c>
      <c r="G39" s="3">
        <v>18</v>
      </c>
      <c r="H39" s="3">
        <v>21</v>
      </c>
      <c r="I39" s="3">
        <v>24</v>
      </c>
      <c r="J39" s="3">
        <v>27</v>
      </c>
      <c r="K39" s="3">
        <v>29</v>
      </c>
      <c r="L39" s="3">
        <v>31</v>
      </c>
      <c r="M39" s="3">
        <v>33.5</v>
      </c>
      <c r="N39" s="3">
        <v>35</v>
      </c>
      <c r="O39" s="3">
        <v>36.5</v>
      </c>
      <c r="P39" s="3">
        <v>37.5</v>
      </c>
      <c r="Q39" s="3">
        <v>38</v>
      </c>
      <c r="R39" s="3">
        <v>38.200000000000003</v>
      </c>
      <c r="S39" s="3">
        <v>38.299999999999997</v>
      </c>
      <c r="T39" s="3">
        <v>38.299999999999997</v>
      </c>
    </row>
    <row r="40" spans="2:20" x14ac:dyDescent="0.25">
      <c r="B40" s="4" t="s">
        <v>45</v>
      </c>
      <c r="C40" s="29">
        <f t="shared" ref="C40:P40" si="7">C39/C38</f>
        <v>0</v>
      </c>
      <c r="D40" s="29">
        <f t="shared" si="7"/>
        <v>18.75</v>
      </c>
      <c r="E40" s="29">
        <f t="shared" si="7"/>
        <v>33.333333333333336</v>
      </c>
      <c r="F40" s="29">
        <f t="shared" si="7"/>
        <v>50.000000000000007</v>
      </c>
      <c r="G40" s="29">
        <f t="shared" si="7"/>
        <v>69.230769230769241</v>
      </c>
      <c r="H40" s="29">
        <f t="shared" si="7"/>
        <v>87.500000000000014</v>
      </c>
      <c r="I40" s="29">
        <f t="shared" si="7"/>
        <v>109.09090909090911</v>
      </c>
      <c r="J40" s="29">
        <f t="shared" si="7"/>
        <v>135</v>
      </c>
      <c r="K40" s="29">
        <f t="shared" si="7"/>
        <v>161.11111111111111</v>
      </c>
      <c r="L40" s="29">
        <f t="shared" si="7"/>
        <v>193.75</v>
      </c>
      <c r="M40" s="29">
        <f t="shared" si="7"/>
        <v>239.28571428571425</v>
      </c>
      <c r="N40" s="29">
        <f t="shared" si="7"/>
        <v>291.66666666666663</v>
      </c>
      <c r="O40" s="29">
        <f t="shared" si="7"/>
        <v>365</v>
      </c>
      <c r="P40" s="29">
        <f t="shared" si="7"/>
        <v>468.75</v>
      </c>
      <c r="Q40" s="29">
        <f>Q39/Q38</f>
        <v>633.33333333333337</v>
      </c>
      <c r="R40" s="29">
        <f>R39/R38</f>
        <v>955.00000000000023</v>
      </c>
    </row>
  </sheetData>
  <mergeCells count="2">
    <mergeCell ref="B2:B3"/>
    <mergeCell ref="C2:R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 Source</vt:lpstr>
      <vt:lpstr>UK Wind Capacity</vt:lpstr>
      <vt:lpstr>UK Wind Efficiency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Walwyn</dc:creator>
  <cp:lastModifiedBy>Walwyn</cp:lastModifiedBy>
  <dcterms:created xsi:type="dcterms:W3CDTF">2016-06-14T06:03:21Z</dcterms:created>
  <dcterms:modified xsi:type="dcterms:W3CDTF">2017-11-27T08:15:41Z</dcterms:modified>
</cp:coreProperties>
</file>