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rrichardalastairlord/Desktop/BLRS paper - top copy on Mac 4-3-19/Post review revision/LOI checks/"/>
    </mc:Choice>
  </mc:AlternateContent>
  <xr:revisionPtr revIDLastSave="0" documentId="13_ncr:1_{D38B3CFB-0122-E846-82FC-7BD878787ABE}" xr6:coauthVersionLast="36" xr6:coauthVersionMax="36" xr10:uidLastSave="{00000000-0000-0000-0000-000000000000}"/>
  <bookViews>
    <workbookView xWindow="740" yWindow="460" windowWidth="34360" windowHeight="22160" activeTab="2" xr2:uid="{35630599-42A5-D444-A4CA-F41BD2341770}"/>
  </bookViews>
  <sheets>
    <sheet name="LOIs - analytical data" sheetId="1" r:id="rId1"/>
    <sheet name="% stones" sheetId="2" r:id="rId2"/>
    <sheet name="Comparisons" sheetId="3" r:id="rId3"/>
    <sheet name="Sheet2" sheetId="4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" i="3" l="1"/>
  <c r="L19" i="3"/>
  <c r="M18" i="3"/>
  <c r="L18" i="3"/>
  <c r="M17" i="3"/>
  <c r="L17" i="3"/>
  <c r="M16" i="3"/>
  <c r="L16" i="3"/>
  <c r="M15" i="3"/>
  <c r="L15" i="3"/>
  <c r="M14" i="3"/>
  <c r="L14" i="3"/>
  <c r="M13" i="3"/>
  <c r="L13" i="3"/>
  <c r="M12" i="3"/>
  <c r="L12" i="3"/>
  <c r="M11" i="3"/>
  <c r="L11" i="3"/>
  <c r="M10" i="3"/>
  <c r="L10" i="3"/>
  <c r="M9" i="3"/>
  <c r="L9" i="3"/>
  <c r="M8" i="3"/>
  <c r="L8" i="3"/>
  <c r="M7" i="3"/>
  <c r="L7" i="3"/>
  <c r="M6" i="3"/>
  <c r="L6" i="3"/>
  <c r="M5" i="3"/>
  <c r="L5" i="3"/>
  <c r="M4" i="3"/>
  <c r="L4" i="3"/>
  <c r="M3" i="3"/>
  <c r="L3" i="3"/>
  <c r="M2" i="3"/>
  <c r="L2" i="3"/>
  <c r="M1" i="3"/>
  <c r="L1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3" i="3"/>
  <c r="I2" i="3"/>
  <c r="H26" i="3"/>
  <c r="H25" i="3"/>
  <c r="H24" i="3"/>
  <c r="H23" i="3"/>
  <c r="H5" i="3"/>
  <c r="H3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4" i="3"/>
  <c r="H2" i="3"/>
  <c r="D5" i="3"/>
  <c r="D3" i="3"/>
  <c r="D19" i="3"/>
  <c r="D18" i="3"/>
  <c r="D17" i="3"/>
  <c r="D16" i="3"/>
  <c r="D26" i="3" s="1"/>
  <c r="D15" i="3"/>
  <c r="D14" i="3"/>
  <c r="D13" i="3"/>
  <c r="D12" i="3"/>
  <c r="D25" i="3" s="1"/>
  <c r="D11" i="3"/>
  <c r="D10" i="3"/>
  <c r="D9" i="3"/>
  <c r="D8" i="3"/>
  <c r="D24" i="3" s="1"/>
  <c r="D7" i="3"/>
  <c r="D6" i="3"/>
  <c r="D4" i="3"/>
  <c r="D2" i="3"/>
  <c r="D23" i="3" s="1"/>
  <c r="AI54" i="1"/>
  <c r="AI50" i="1"/>
  <c r="AE54" i="1"/>
  <c r="AE50" i="1"/>
  <c r="AB56" i="1"/>
  <c r="AC56" i="1"/>
  <c r="AD56" i="1"/>
  <c r="AF56" i="1"/>
  <c r="AH56" i="1" s="1"/>
  <c r="AM56" i="1" s="1"/>
  <c r="AJ56" i="1"/>
  <c r="AK56" i="1"/>
  <c r="AB55" i="1"/>
  <c r="AC55" i="1" s="1"/>
  <c r="AJ55" i="1"/>
  <c r="AK55" i="1" s="1"/>
  <c r="AB54" i="1"/>
  <c r="AC54" i="1" s="1"/>
  <c r="AJ54" i="1"/>
  <c r="AK54" i="1" s="1"/>
  <c r="AB53" i="1"/>
  <c r="AC53" i="1" s="1"/>
  <c r="AJ53" i="1"/>
  <c r="AK53" i="1" s="1"/>
  <c r="AB52" i="1"/>
  <c r="AC52" i="1" s="1"/>
  <c r="AJ52" i="1"/>
  <c r="AK52" i="1"/>
  <c r="AB51" i="1"/>
  <c r="AC51" i="1" s="1"/>
  <c r="AB50" i="1"/>
  <c r="AC50" i="1" s="1"/>
  <c r="AJ50" i="1"/>
  <c r="AK50" i="1"/>
  <c r="AB49" i="1"/>
  <c r="AC49" i="1" s="1"/>
  <c r="AB48" i="1"/>
  <c r="AC48" i="1" s="1"/>
  <c r="AB47" i="1"/>
  <c r="AC47" i="1" s="1"/>
  <c r="AJ47" i="1"/>
  <c r="AK47" i="1"/>
  <c r="Y54" i="1"/>
  <c r="Y50" i="1"/>
  <c r="U56" i="1"/>
  <c r="V56" i="1" s="1"/>
  <c r="W56" i="1" s="1"/>
  <c r="X56" i="1" s="1"/>
  <c r="U55" i="1"/>
  <c r="V55" i="1" s="1"/>
  <c r="W55" i="1" s="1"/>
  <c r="X55" i="1" s="1"/>
  <c r="U54" i="1"/>
  <c r="V54" i="1" s="1"/>
  <c r="W54" i="1" s="1"/>
  <c r="X54" i="1" s="1"/>
  <c r="U53" i="1"/>
  <c r="V53" i="1" s="1"/>
  <c r="W53" i="1" s="1"/>
  <c r="X53" i="1" s="1"/>
  <c r="U52" i="1"/>
  <c r="V52" i="1" s="1"/>
  <c r="W52" i="1" s="1"/>
  <c r="X52" i="1" s="1"/>
  <c r="U51" i="1"/>
  <c r="V51" i="1" s="1"/>
  <c r="W51" i="1" s="1"/>
  <c r="X51" i="1" s="1"/>
  <c r="U50" i="1"/>
  <c r="V50" i="1" s="1"/>
  <c r="W50" i="1" s="1"/>
  <c r="X50" i="1" s="1"/>
  <c r="U49" i="1"/>
  <c r="V49" i="1" s="1"/>
  <c r="W49" i="1" s="1"/>
  <c r="X49" i="1" s="1"/>
  <c r="U48" i="1"/>
  <c r="V48" i="1" s="1"/>
  <c r="W48" i="1" s="1"/>
  <c r="X48" i="1" s="1"/>
  <c r="U47" i="1"/>
  <c r="V47" i="1" s="1"/>
  <c r="W47" i="1" s="1"/>
  <c r="X47" i="1" s="1"/>
  <c r="AF55" i="1" l="1"/>
  <c r="AH55" i="1" s="1"/>
  <c r="AM55" i="1" s="1"/>
  <c r="AD55" i="1"/>
  <c r="AD54" i="1"/>
  <c r="AF54" i="1"/>
  <c r="AH54" i="1" s="1"/>
  <c r="AM54" i="1" s="1"/>
  <c r="AF53" i="1"/>
  <c r="AH53" i="1" s="1"/>
  <c r="AM53" i="1" s="1"/>
  <c r="AD53" i="1"/>
  <c r="AF52" i="1"/>
  <c r="AH52" i="1" s="1"/>
  <c r="AM52" i="1" s="1"/>
  <c r="AD52" i="1"/>
  <c r="AD51" i="1"/>
  <c r="AF51" i="1"/>
  <c r="AH51" i="1" s="1"/>
  <c r="AM51" i="1" s="1"/>
  <c r="AJ51" i="1"/>
  <c r="AK51" i="1" s="1"/>
  <c r="AF50" i="1"/>
  <c r="AH50" i="1" s="1"/>
  <c r="AM50" i="1" s="1"/>
  <c r="AD50" i="1"/>
  <c r="AD49" i="1"/>
  <c r="AF49" i="1"/>
  <c r="AH49" i="1" s="1"/>
  <c r="AM49" i="1" s="1"/>
  <c r="AJ49" i="1"/>
  <c r="AK49" i="1" s="1"/>
  <c r="AD48" i="1"/>
  <c r="AF48" i="1"/>
  <c r="AH48" i="1" s="1"/>
  <c r="AM48" i="1" s="1"/>
  <c r="AJ48" i="1"/>
  <c r="AK48" i="1" s="1"/>
  <c r="AF47" i="1"/>
  <c r="AH47" i="1" s="1"/>
  <c r="AM47" i="1" s="1"/>
  <c r="AD47" i="1"/>
  <c r="R54" i="1"/>
  <c r="R50" i="1"/>
  <c r="R46" i="1"/>
  <c r="N56" i="1"/>
  <c r="O56" i="1" s="1"/>
  <c r="P56" i="1" s="1"/>
  <c r="Q56" i="1" s="1"/>
  <c r="N55" i="1"/>
  <c r="O55" i="1" s="1"/>
  <c r="P55" i="1" s="1"/>
  <c r="Q55" i="1" s="1"/>
  <c r="N54" i="1"/>
  <c r="O54" i="1" s="1"/>
  <c r="P54" i="1" s="1"/>
  <c r="Q54" i="1" s="1"/>
  <c r="N53" i="1"/>
  <c r="O53" i="1" s="1"/>
  <c r="P53" i="1" s="1"/>
  <c r="Q53" i="1" s="1"/>
  <c r="N52" i="1"/>
  <c r="O52" i="1" s="1"/>
  <c r="P52" i="1" s="1"/>
  <c r="Q52" i="1" s="1"/>
  <c r="N51" i="1"/>
  <c r="O51" i="1" s="1"/>
  <c r="P51" i="1" s="1"/>
  <c r="Q51" i="1" s="1"/>
  <c r="N50" i="1"/>
  <c r="O50" i="1" s="1"/>
  <c r="P50" i="1" s="1"/>
  <c r="Q50" i="1" s="1"/>
  <c r="N49" i="1"/>
  <c r="O49" i="1" s="1"/>
  <c r="P49" i="1" s="1"/>
  <c r="Q49" i="1" s="1"/>
  <c r="N48" i="1"/>
  <c r="O48" i="1"/>
  <c r="P48" i="1"/>
  <c r="Q48" i="1"/>
  <c r="N47" i="1"/>
  <c r="O47" i="1"/>
  <c r="P47" i="1" s="1"/>
  <c r="Q47" i="1" s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  <c r="H56" i="1"/>
  <c r="H55" i="1"/>
  <c r="H54" i="1"/>
  <c r="H53" i="1"/>
  <c r="H52" i="1"/>
  <c r="H51" i="1"/>
  <c r="H50" i="1"/>
  <c r="H49" i="1"/>
  <c r="H48" i="1"/>
  <c r="H47" i="1"/>
  <c r="AB46" i="1" l="1"/>
  <c r="AB45" i="1"/>
  <c r="AB44" i="1"/>
  <c r="AB43" i="1"/>
  <c r="AB42" i="1"/>
  <c r="AB41" i="1"/>
  <c r="AB40" i="1"/>
  <c r="AB39" i="1"/>
  <c r="AB38" i="1"/>
  <c r="AB37" i="1"/>
  <c r="AB36" i="1"/>
  <c r="AB35" i="1"/>
  <c r="U46" i="1"/>
  <c r="U45" i="1"/>
  <c r="U44" i="1"/>
  <c r="U43" i="1"/>
  <c r="U42" i="1"/>
  <c r="U41" i="1"/>
  <c r="U40" i="1"/>
  <c r="U39" i="1"/>
  <c r="U38" i="1"/>
  <c r="U37" i="1"/>
  <c r="U36" i="1"/>
  <c r="U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AB4" i="1"/>
  <c r="AB3" i="1"/>
  <c r="AB2" i="1"/>
  <c r="U34" i="1"/>
  <c r="U33" i="1"/>
  <c r="U32" i="1"/>
  <c r="U31" i="1"/>
  <c r="U30" i="1"/>
  <c r="U29" i="1"/>
  <c r="U28" i="1"/>
  <c r="U27" i="1"/>
  <c r="U26" i="1"/>
  <c r="U25" i="1"/>
  <c r="U24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4" i="1"/>
  <c r="U3" i="1"/>
  <c r="U2" i="1"/>
  <c r="S23" i="1"/>
  <c r="U23" i="1" s="1"/>
  <c r="O38" i="1"/>
  <c r="P38" i="1" s="1"/>
  <c r="Q38" i="1" s="1"/>
  <c r="N46" i="1"/>
  <c r="O46" i="1" s="1"/>
  <c r="P46" i="1" s="1"/>
  <c r="Q46" i="1" s="1"/>
  <c r="N45" i="1"/>
  <c r="AJ45" i="1" s="1"/>
  <c r="N44" i="1"/>
  <c r="AJ44" i="1" s="1"/>
  <c r="N43" i="1"/>
  <c r="AJ43" i="1" s="1"/>
  <c r="N42" i="1"/>
  <c r="O42" i="1" s="1"/>
  <c r="P42" i="1" s="1"/>
  <c r="Q42" i="1" s="1"/>
  <c r="N41" i="1"/>
  <c r="AJ41" i="1" s="1"/>
  <c r="N40" i="1"/>
  <c r="O40" i="1" s="1"/>
  <c r="P40" i="1" s="1"/>
  <c r="Q40" i="1" s="1"/>
  <c r="N39" i="1"/>
  <c r="O39" i="1" s="1"/>
  <c r="P39" i="1" s="1"/>
  <c r="Q39" i="1" s="1"/>
  <c r="N38" i="1"/>
  <c r="AJ38" i="1" s="1"/>
  <c r="AK38" i="1" s="1"/>
  <c r="N37" i="1"/>
  <c r="AJ37" i="1" s="1"/>
  <c r="N36" i="1"/>
  <c r="O36" i="1" s="1"/>
  <c r="P36" i="1" s="1"/>
  <c r="Q36" i="1" s="1"/>
  <c r="N35" i="1"/>
  <c r="V35" i="1" s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2" i="1"/>
  <c r="H46" i="1"/>
  <c r="H45" i="1"/>
  <c r="O45" i="1" s="1"/>
  <c r="P45" i="1" s="1"/>
  <c r="Q45" i="1" s="1"/>
  <c r="H44" i="1"/>
  <c r="H43" i="1"/>
  <c r="H42" i="1"/>
  <c r="H41" i="1"/>
  <c r="O41" i="1" s="1"/>
  <c r="P41" i="1" s="1"/>
  <c r="Q41" i="1" s="1"/>
  <c r="H40" i="1"/>
  <c r="H39" i="1"/>
  <c r="H38" i="1"/>
  <c r="H37" i="1"/>
  <c r="O37" i="1" s="1"/>
  <c r="P37" i="1" s="1"/>
  <c r="Q37" i="1" s="1"/>
  <c r="H36" i="1"/>
  <c r="H35" i="1"/>
  <c r="AC42" i="1" l="1"/>
  <c r="AC46" i="1"/>
  <c r="R42" i="1"/>
  <c r="AK37" i="1"/>
  <c r="AK41" i="1"/>
  <c r="AK45" i="1"/>
  <c r="O44" i="1"/>
  <c r="P44" i="1" s="1"/>
  <c r="Q44" i="1" s="1"/>
  <c r="V39" i="1"/>
  <c r="W39" i="1" s="1"/>
  <c r="X39" i="1" s="1"/>
  <c r="V43" i="1"/>
  <c r="AJ36" i="1"/>
  <c r="AK36" i="1" s="1"/>
  <c r="AC37" i="1"/>
  <c r="AJ40" i="1"/>
  <c r="AK40" i="1" s="1"/>
  <c r="AJ42" i="1"/>
  <c r="AK42" i="1" s="1"/>
  <c r="AC43" i="1"/>
  <c r="AF43" i="1" s="1"/>
  <c r="AJ46" i="1"/>
  <c r="AK46" i="1" s="1"/>
  <c r="O35" i="1"/>
  <c r="P35" i="1" s="1"/>
  <c r="Q35" i="1" s="1"/>
  <c r="V36" i="1"/>
  <c r="W36" i="1" s="1"/>
  <c r="X36" i="1" s="1"/>
  <c r="B5" i="3" s="1"/>
  <c r="V40" i="1"/>
  <c r="W40" i="1" s="1"/>
  <c r="X40" i="1" s="1"/>
  <c r="V44" i="1"/>
  <c r="W44" i="1" s="1"/>
  <c r="X44" i="1" s="1"/>
  <c r="AJ35" i="1"/>
  <c r="AK35" i="1" s="1"/>
  <c r="AC36" i="1"/>
  <c r="AJ39" i="1"/>
  <c r="AK39" i="1" s="1"/>
  <c r="AC40" i="1"/>
  <c r="AF40" i="1" s="1"/>
  <c r="AH40" i="1" s="1"/>
  <c r="V37" i="1"/>
  <c r="W37" i="1" s="1"/>
  <c r="X37" i="1" s="1"/>
  <c r="C5" i="3" s="1"/>
  <c r="V41" i="1"/>
  <c r="W41" i="1" s="1"/>
  <c r="X41" i="1" s="1"/>
  <c r="V45" i="1"/>
  <c r="W45" i="1" s="1"/>
  <c r="X45" i="1" s="1"/>
  <c r="AC35" i="1"/>
  <c r="AF35" i="1" s="1"/>
  <c r="AH35" i="1" s="1"/>
  <c r="AC39" i="1"/>
  <c r="AC41" i="1"/>
  <c r="AC45" i="1"/>
  <c r="AF45" i="1" s="1"/>
  <c r="AH45" i="1" s="1"/>
  <c r="AM45" i="1" s="1"/>
  <c r="O43" i="1"/>
  <c r="P43" i="1" s="1"/>
  <c r="Q43" i="1" s="1"/>
  <c r="V38" i="1"/>
  <c r="W38" i="1" s="1"/>
  <c r="X38" i="1" s="1"/>
  <c r="C7" i="3" s="1"/>
  <c r="V42" i="1"/>
  <c r="W42" i="1" s="1"/>
  <c r="X42" i="1" s="1"/>
  <c r="V46" i="1"/>
  <c r="W46" i="1" s="1"/>
  <c r="X46" i="1" s="1"/>
  <c r="AC38" i="1"/>
  <c r="AF38" i="1" s="1"/>
  <c r="AH38" i="1" s="1"/>
  <c r="AC44" i="1"/>
  <c r="AD46" i="1"/>
  <c r="AF46" i="1"/>
  <c r="AH46" i="1" s="1"/>
  <c r="AM46" i="1" s="1"/>
  <c r="AD45" i="1"/>
  <c r="AD44" i="1"/>
  <c r="AF44" i="1"/>
  <c r="AH44" i="1" s="1"/>
  <c r="AD43" i="1"/>
  <c r="AD42" i="1"/>
  <c r="AF42" i="1"/>
  <c r="AH42" i="1" s="1"/>
  <c r="AM42" i="1" s="1"/>
  <c r="AD40" i="1"/>
  <c r="AD39" i="1"/>
  <c r="AF39" i="1"/>
  <c r="AD38" i="1"/>
  <c r="AD37" i="1"/>
  <c r="AF37" i="1"/>
  <c r="AH37" i="1" s="1"/>
  <c r="AD36" i="1"/>
  <c r="AF36" i="1"/>
  <c r="AH36" i="1" s="1"/>
  <c r="AD35" i="1"/>
  <c r="K26" i="3"/>
  <c r="K25" i="3"/>
  <c r="K24" i="3"/>
  <c r="K23" i="3"/>
  <c r="AC34" i="1"/>
  <c r="AJ34" i="1"/>
  <c r="AC33" i="1"/>
  <c r="AJ33" i="1"/>
  <c r="AC32" i="1"/>
  <c r="AJ32" i="1"/>
  <c r="AC31" i="1"/>
  <c r="AJ31" i="1"/>
  <c r="AC30" i="1"/>
  <c r="AJ30" i="1"/>
  <c r="AC29" i="1"/>
  <c r="AJ29" i="1"/>
  <c r="AC28" i="1"/>
  <c r="AJ28" i="1"/>
  <c r="AC27" i="1"/>
  <c r="AJ27" i="1"/>
  <c r="AC26" i="1"/>
  <c r="AJ26" i="1"/>
  <c r="AC25" i="1"/>
  <c r="AJ25" i="1"/>
  <c r="AC24" i="1"/>
  <c r="AJ24" i="1"/>
  <c r="AC23" i="1"/>
  <c r="AJ23" i="1"/>
  <c r="E5" i="3" l="1"/>
  <c r="Y42" i="1"/>
  <c r="AH43" i="1"/>
  <c r="AG46" i="1"/>
  <c r="AM38" i="1"/>
  <c r="G7" i="3"/>
  <c r="G3" i="3"/>
  <c r="AM40" i="1"/>
  <c r="Y46" i="1"/>
  <c r="AK44" i="1"/>
  <c r="AK43" i="1"/>
  <c r="AM37" i="1"/>
  <c r="G5" i="3"/>
  <c r="AM44" i="1"/>
  <c r="AI46" i="1"/>
  <c r="AE46" i="1"/>
  <c r="AD41" i="1"/>
  <c r="AE42" i="1" s="1"/>
  <c r="AF41" i="1"/>
  <c r="AH41" i="1" s="1"/>
  <c r="AM41" i="1" s="1"/>
  <c r="W43" i="1"/>
  <c r="X43" i="1" s="1"/>
  <c r="AH39" i="1"/>
  <c r="AM39" i="1" s="1"/>
  <c r="AG42" i="1"/>
  <c r="AM36" i="1"/>
  <c r="F5" i="3"/>
  <c r="W35" i="1"/>
  <c r="X35" i="1" s="1"/>
  <c r="C3" i="3" s="1"/>
  <c r="J5" i="3" l="1"/>
  <c r="AI42" i="1"/>
  <c r="AM35" i="1"/>
  <c r="AM43" i="1"/>
  <c r="V34" i="1"/>
  <c r="V33" i="1"/>
  <c r="V32" i="1"/>
  <c r="V31" i="1"/>
  <c r="V30" i="1"/>
  <c r="V29" i="1"/>
  <c r="V28" i="1"/>
  <c r="V27" i="1"/>
  <c r="V26" i="1"/>
  <c r="V25" i="1"/>
  <c r="V24" i="1"/>
  <c r="V23" i="1"/>
  <c r="O28" i="1" l="1"/>
  <c r="W28" i="1" s="1"/>
  <c r="X28" i="1" s="1"/>
  <c r="H28" i="1"/>
  <c r="AD28" i="1" s="1"/>
  <c r="H34" i="1"/>
  <c r="AD34" i="1" s="1"/>
  <c r="H33" i="1"/>
  <c r="AD33" i="1" s="1"/>
  <c r="H32" i="1"/>
  <c r="AD32" i="1" s="1"/>
  <c r="AE34" i="1" s="1"/>
  <c r="H31" i="1"/>
  <c r="AD31" i="1" s="1"/>
  <c r="H30" i="1"/>
  <c r="AD30" i="1" s="1"/>
  <c r="H29" i="1"/>
  <c r="AD29" i="1" s="1"/>
  <c r="H27" i="1"/>
  <c r="AD27" i="1" s="1"/>
  <c r="AE30" i="1" s="1"/>
  <c r="H26" i="1"/>
  <c r="AD26" i="1" s="1"/>
  <c r="H25" i="1"/>
  <c r="AD25" i="1" s="1"/>
  <c r="H24" i="1"/>
  <c r="AD24" i="1" s="1"/>
  <c r="H23" i="1"/>
  <c r="AD23" i="1" s="1"/>
  <c r="AE26" i="1" s="1"/>
  <c r="O23" i="1" l="1"/>
  <c r="O29" i="1"/>
  <c r="P29" i="1" s="1"/>
  <c r="Q29" i="1" s="1"/>
  <c r="O32" i="1"/>
  <c r="W32" i="1" s="1"/>
  <c r="X32" i="1" s="1"/>
  <c r="O24" i="1"/>
  <c r="W24" i="1" s="1"/>
  <c r="X24" i="1" s="1"/>
  <c r="C13" i="3" s="1"/>
  <c r="O27" i="1"/>
  <c r="P27" i="1" s="1"/>
  <c r="Q27" i="1" s="1"/>
  <c r="O30" i="1"/>
  <c r="O33" i="1"/>
  <c r="W33" i="1" s="1"/>
  <c r="X33" i="1" s="1"/>
  <c r="O34" i="1"/>
  <c r="P34" i="1" s="1"/>
  <c r="Q34" i="1" s="1"/>
  <c r="O25" i="1"/>
  <c r="O26" i="1"/>
  <c r="W26" i="1" s="1"/>
  <c r="X26" i="1" s="1"/>
  <c r="C15" i="3" s="1"/>
  <c r="O31" i="1"/>
  <c r="P31" i="1" s="1"/>
  <c r="Q31" i="1" s="1"/>
  <c r="C2" i="3"/>
  <c r="C4" i="3"/>
  <c r="C17" i="3"/>
  <c r="AK25" i="1"/>
  <c r="AF25" i="1"/>
  <c r="AH25" i="1" s="1"/>
  <c r="G14" i="3" s="1"/>
  <c r="W25" i="1"/>
  <c r="X25" i="1" s="1"/>
  <c r="AK30" i="1"/>
  <c r="AF30" i="1"/>
  <c r="AH30" i="1" s="1"/>
  <c r="G19" i="3" s="1"/>
  <c r="P23" i="1"/>
  <c r="Q23" i="1" s="1"/>
  <c r="AK23" i="1"/>
  <c r="AF23" i="1"/>
  <c r="P26" i="1"/>
  <c r="Q26" i="1" s="1"/>
  <c r="AK26" i="1"/>
  <c r="P28" i="1"/>
  <c r="Q28" i="1" s="1"/>
  <c r="AF29" i="1"/>
  <c r="AH29" i="1" s="1"/>
  <c r="G18" i="3" s="1"/>
  <c r="AK29" i="1"/>
  <c r="P32" i="1"/>
  <c r="Q32" i="1" s="1"/>
  <c r="AK34" i="1"/>
  <c r="AF34" i="1"/>
  <c r="AH34" i="1" s="1"/>
  <c r="G6" i="3" s="1"/>
  <c r="W23" i="1"/>
  <c r="X23" i="1" s="1"/>
  <c r="W34" i="1"/>
  <c r="X34" i="1" s="1"/>
  <c r="Y34" i="1" s="1"/>
  <c r="P24" i="1"/>
  <c r="Q24" i="1" s="1"/>
  <c r="AF24" i="1"/>
  <c r="AH24" i="1" s="1"/>
  <c r="G13" i="3" s="1"/>
  <c r="AK24" i="1"/>
  <c r="AF28" i="1"/>
  <c r="AH28" i="1" s="1"/>
  <c r="G17" i="3" s="1"/>
  <c r="AK28" i="1"/>
  <c r="AF32" i="1"/>
  <c r="AH32" i="1" s="1"/>
  <c r="AM32" i="1" s="1"/>
  <c r="AK32" i="1"/>
  <c r="P25" i="1"/>
  <c r="Q25" i="1" s="1"/>
  <c r="AK27" i="1"/>
  <c r="AF27" i="1"/>
  <c r="W27" i="1"/>
  <c r="X27" i="1" s="1"/>
  <c r="P30" i="1"/>
  <c r="Q30" i="1" s="1"/>
  <c r="AK31" i="1"/>
  <c r="AF31" i="1"/>
  <c r="P33" i="1"/>
  <c r="Q33" i="1" s="1"/>
  <c r="AF33" i="1"/>
  <c r="AH33" i="1" s="1"/>
  <c r="G4" i="3" s="1"/>
  <c r="AK33" i="1"/>
  <c r="W30" i="1"/>
  <c r="X30" i="1" s="1"/>
  <c r="W29" i="1"/>
  <c r="X29" i="1" s="1"/>
  <c r="W31" i="1"/>
  <c r="X31" i="1" s="1"/>
  <c r="F3" i="2"/>
  <c r="F2" i="2"/>
  <c r="E3" i="2"/>
  <c r="E2" i="2"/>
  <c r="R34" i="1" l="1"/>
  <c r="AH27" i="1"/>
  <c r="AG30" i="1"/>
  <c r="R30" i="1"/>
  <c r="AH23" i="1"/>
  <c r="AG26" i="1"/>
  <c r="AH31" i="1"/>
  <c r="F3" i="3" s="1"/>
  <c r="AG34" i="1"/>
  <c r="AF26" i="1"/>
  <c r="AH26" i="1" s="1"/>
  <c r="G15" i="3" s="1"/>
  <c r="AM26" i="1"/>
  <c r="G12" i="3"/>
  <c r="AI26" i="1"/>
  <c r="AL26" i="1"/>
  <c r="AL30" i="1"/>
  <c r="AM33" i="1"/>
  <c r="B3" i="3"/>
  <c r="E3" i="3" s="1"/>
  <c r="C6" i="3"/>
  <c r="C23" i="3" s="1"/>
  <c r="AM34" i="1"/>
  <c r="AM29" i="1"/>
  <c r="C18" i="3"/>
  <c r="C16" i="3"/>
  <c r="Y30" i="1"/>
  <c r="AM27" i="1"/>
  <c r="C12" i="3"/>
  <c r="AM23" i="1"/>
  <c r="Y26" i="1"/>
  <c r="AM30" i="1"/>
  <c r="C19" i="3"/>
  <c r="G16" i="3"/>
  <c r="G26" i="3" s="1"/>
  <c r="AI30" i="1"/>
  <c r="AI34" i="1"/>
  <c r="G2" i="3"/>
  <c r="G23" i="3" s="1"/>
  <c r="R26" i="1"/>
  <c r="C14" i="3"/>
  <c r="AM25" i="1"/>
  <c r="AM28" i="1"/>
  <c r="AM24" i="1"/>
  <c r="C3" i="2"/>
  <c r="B3" i="2"/>
  <c r="C2" i="2"/>
  <c r="B2" i="2"/>
  <c r="AC22" i="1"/>
  <c r="AJ22" i="1"/>
  <c r="AC21" i="1"/>
  <c r="AJ21" i="1"/>
  <c r="AC20" i="1"/>
  <c r="AJ20" i="1"/>
  <c r="AC19" i="1"/>
  <c r="AJ19" i="1"/>
  <c r="AC18" i="1"/>
  <c r="AJ18" i="1"/>
  <c r="AC17" i="1"/>
  <c r="AJ17" i="1"/>
  <c r="AC16" i="1"/>
  <c r="AJ16" i="1"/>
  <c r="AC15" i="1"/>
  <c r="AJ15" i="1"/>
  <c r="AC14" i="1"/>
  <c r="AJ14" i="1"/>
  <c r="G25" i="3" l="1"/>
  <c r="J3" i="3"/>
  <c r="AD18" i="1"/>
  <c r="AD17" i="1"/>
  <c r="AM31" i="1"/>
  <c r="AN26" i="1"/>
  <c r="C26" i="3"/>
  <c r="C25" i="3"/>
  <c r="AN30" i="1"/>
  <c r="V22" i="1"/>
  <c r="V21" i="1"/>
  <c r="V20" i="1"/>
  <c r="V19" i="1"/>
  <c r="V18" i="1"/>
  <c r="W18" i="1" s="1"/>
  <c r="X18" i="1" s="1"/>
  <c r="B6" i="3" s="1"/>
  <c r="E6" i="3" s="1"/>
  <c r="V17" i="1"/>
  <c r="W17" i="1" s="1"/>
  <c r="X17" i="1" s="1"/>
  <c r="B19" i="3" s="1"/>
  <c r="E19" i="3" s="1"/>
  <c r="V16" i="1"/>
  <c r="V15" i="1"/>
  <c r="V14" i="1"/>
  <c r="O22" i="1"/>
  <c r="AF22" i="1" s="1"/>
  <c r="AH22" i="1" s="1"/>
  <c r="O18" i="1"/>
  <c r="AF18" i="1" s="1"/>
  <c r="AH18" i="1" s="1"/>
  <c r="O17" i="1"/>
  <c r="P17" i="1"/>
  <c r="Q17" i="1" s="1"/>
  <c r="O14" i="1"/>
  <c r="AF14" i="1" s="1"/>
  <c r="P14" i="1"/>
  <c r="Q14" i="1" s="1"/>
  <c r="H22" i="1"/>
  <c r="AD22" i="1" s="1"/>
  <c r="H21" i="1"/>
  <c r="AD21" i="1" s="1"/>
  <c r="H20" i="1"/>
  <c r="O20" i="1" s="1"/>
  <c r="AF20" i="1" s="1"/>
  <c r="AH20" i="1" s="1"/>
  <c r="H19" i="1"/>
  <c r="AD19" i="1" s="1"/>
  <c r="H18" i="1"/>
  <c r="H17" i="1"/>
  <c r="H16" i="1"/>
  <c r="AD16" i="1" s="1"/>
  <c r="H15" i="1"/>
  <c r="O15" i="1" s="1"/>
  <c r="AF15" i="1" s="1"/>
  <c r="AH15" i="1" s="1"/>
  <c r="H14" i="1"/>
  <c r="AD14" i="1" s="1"/>
  <c r="O19" i="1" l="1"/>
  <c r="P19" i="1" s="1"/>
  <c r="Q19" i="1" s="1"/>
  <c r="AD20" i="1"/>
  <c r="AE22" i="1" s="1"/>
  <c r="AD15" i="1"/>
  <c r="AE17" i="1" s="1"/>
  <c r="W15" i="1"/>
  <c r="X15" i="1" s="1"/>
  <c r="B17" i="3" s="1"/>
  <c r="E17" i="3" s="1"/>
  <c r="W22" i="1"/>
  <c r="X22" i="1" s="1"/>
  <c r="C11" i="3" s="1"/>
  <c r="W14" i="1"/>
  <c r="X14" i="1" s="1"/>
  <c r="B16" i="3" s="1"/>
  <c r="E16" i="3" s="1"/>
  <c r="O21" i="1"/>
  <c r="W19" i="1"/>
  <c r="X19" i="1" s="1"/>
  <c r="C8" i="3" s="1"/>
  <c r="O16" i="1"/>
  <c r="P16" i="1" s="1"/>
  <c r="Q16" i="1" s="1"/>
  <c r="P22" i="1"/>
  <c r="Q22" i="1" s="1"/>
  <c r="W20" i="1"/>
  <c r="X20" i="1" s="1"/>
  <c r="C9" i="3" s="1"/>
  <c r="AK22" i="1"/>
  <c r="AH14" i="1"/>
  <c r="AK17" i="1"/>
  <c r="AF17" i="1"/>
  <c r="AH17" i="1" s="1"/>
  <c r="AK19" i="1"/>
  <c r="AM22" i="1"/>
  <c r="G11" i="3"/>
  <c r="AK14" i="1"/>
  <c r="AK20" i="1"/>
  <c r="P15" i="1"/>
  <c r="Q15" i="1" s="1"/>
  <c r="AF16" i="1"/>
  <c r="AH16" i="1" s="1"/>
  <c r="P18" i="1"/>
  <c r="Q18" i="1" s="1"/>
  <c r="P20" i="1"/>
  <c r="Q20" i="1" s="1"/>
  <c r="AK21" i="1"/>
  <c r="AF21" i="1"/>
  <c r="AH21" i="1" s="1"/>
  <c r="AK18" i="1"/>
  <c r="F17" i="3"/>
  <c r="AM18" i="1"/>
  <c r="F6" i="3"/>
  <c r="J6" i="3" s="1"/>
  <c r="G9" i="3"/>
  <c r="AK15" i="1"/>
  <c r="J17" i="3" l="1"/>
  <c r="AK16" i="1"/>
  <c r="AL17" i="1" s="1"/>
  <c r="AF19" i="1"/>
  <c r="W16" i="1"/>
  <c r="X16" i="1" s="1"/>
  <c r="B18" i="3" s="1"/>
  <c r="E18" i="3" s="1"/>
  <c r="E26" i="3" s="1"/>
  <c r="P21" i="1"/>
  <c r="Q21" i="1" s="1"/>
  <c r="W21" i="1"/>
  <c r="X21" i="1" s="1"/>
  <c r="C10" i="3" s="1"/>
  <c r="C24" i="3" s="1"/>
  <c r="AM20" i="1"/>
  <c r="AM15" i="1"/>
  <c r="R22" i="1"/>
  <c r="R17" i="1"/>
  <c r="AM17" i="1"/>
  <c r="F19" i="3"/>
  <c r="J19" i="3" s="1"/>
  <c r="F18" i="3"/>
  <c r="G10" i="3"/>
  <c r="AL22" i="1"/>
  <c r="AG17" i="1"/>
  <c r="AH19" i="1"/>
  <c r="AG22" i="1"/>
  <c r="AM14" i="1"/>
  <c r="F16" i="3"/>
  <c r="AI17" i="1"/>
  <c r="AJ13" i="1"/>
  <c r="AJ12" i="1"/>
  <c r="AJ11" i="1"/>
  <c r="AJ10" i="1"/>
  <c r="AJ9" i="1"/>
  <c r="AJ8" i="1"/>
  <c r="AJ7" i="1"/>
  <c r="AJ6" i="1"/>
  <c r="AJ5" i="1"/>
  <c r="AJ4" i="1"/>
  <c r="AJ3" i="1"/>
  <c r="AJ2" i="1"/>
  <c r="L26" i="3" l="1"/>
  <c r="B26" i="3"/>
  <c r="AM21" i="1"/>
  <c r="Y22" i="1"/>
  <c r="J18" i="3"/>
  <c r="AM16" i="1"/>
  <c r="AN17" i="1" s="1"/>
  <c r="Y17" i="1"/>
  <c r="AM19" i="1"/>
  <c r="G8" i="3"/>
  <c r="G24" i="3" s="1"/>
  <c r="AI22" i="1"/>
  <c r="F26" i="3"/>
  <c r="V2" i="1"/>
  <c r="AN22" i="1" l="1"/>
  <c r="I26" i="3"/>
  <c r="M26" i="3" s="1"/>
  <c r="J16" i="3"/>
  <c r="J26" i="3" s="1"/>
  <c r="AC13" i="1"/>
  <c r="AC12" i="1"/>
  <c r="AC11" i="1"/>
  <c r="AC10" i="1"/>
  <c r="AC9" i="1"/>
  <c r="AC8" i="1"/>
  <c r="AC7" i="1"/>
  <c r="AC6" i="1"/>
  <c r="AC5" i="1"/>
  <c r="AC4" i="1"/>
  <c r="AC3" i="1"/>
  <c r="AC2" i="1"/>
  <c r="V13" i="1" l="1"/>
  <c r="V12" i="1"/>
  <c r="V11" i="1"/>
  <c r="V10" i="1"/>
  <c r="V9" i="1"/>
  <c r="V8" i="1"/>
  <c r="V7" i="1"/>
  <c r="V6" i="1"/>
  <c r="V5" i="1"/>
  <c r="V4" i="1"/>
  <c r="V3" i="1"/>
  <c r="D3" i="2" l="1"/>
  <c r="D2" i="2"/>
  <c r="H13" i="1"/>
  <c r="AD13" i="1" s="1"/>
  <c r="H7" i="1"/>
  <c r="H3" i="1"/>
  <c r="H12" i="1"/>
  <c r="H11" i="1"/>
  <c r="AD11" i="1" s="1"/>
  <c r="H10" i="1"/>
  <c r="H9" i="1"/>
  <c r="H8" i="1"/>
  <c r="AD8" i="1" s="1"/>
  <c r="H6" i="1"/>
  <c r="AD6" i="1" s="1"/>
  <c r="H5" i="1"/>
  <c r="H4" i="1"/>
  <c r="H2" i="1"/>
  <c r="F13" i="1"/>
  <c r="F12" i="1"/>
  <c r="F11" i="1"/>
  <c r="F10" i="1"/>
  <c r="F9" i="1"/>
  <c r="F8" i="1"/>
  <c r="F7" i="1"/>
  <c r="F6" i="1"/>
  <c r="F5" i="1"/>
  <c r="F4" i="1"/>
  <c r="F3" i="1"/>
  <c r="F2" i="1"/>
  <c r="O5" i="1" l="1"/>
  <c r="P5" i="1" s="1"/>
  <c r="AD5" i="1"/>
  <c r="O10" i="1"/>
  <c r="P10" i="1" s="1"/>
  <c r="AD10" i="1"/>
  <c r="AE13" i="1" s="1"/>
  <c r="O7" i="1"/>
  <c r="P7" i="1" s="1"/>
  <c r="AD7" i="1"/>
  <c r="O2" i="1"/>
  <c r="P2" i="1" s="1"/>
  <c r="Q2" i="1" s="1"/>
  <c r="AD2" i="1"/>
  <c r="O12" i="1"/>
  <c r="P12" i="1" s="1"/>
  <c r="Q12" i="1" s="1"/>
  <c r="AD12" i="1"/>
  <c r="O4" i="1"/>
  <c r="P4" i="1" s="1"/>
  <c r="Q4" i="1" s="1"/>
  <c r="AD4" i="1"/>
  <c r="O9" i="1"/>
  <c r="P9" i="1" s="1"/>
  <c r="AD9" i="1"/>
  <c r="AE9" i="1" s="1"/>
  <c r="O3" i="1"/>
  <c r="P3" i="1" s="1"/>
  <c r="Q3" i="1" s="1"/>
  <c r="AD3" i="1"/>
  <c r="O11" i="1"/>
  <c r="P11" i="1" s="1"/>
  <c r="Q11" i="1" s="1"/>
  <c r="O6" i="1"/>
  <c r="P6" i="1" s="1"/>
  <c r="O13" i="1"/>
  <c r="P13" i="1" s="1"/>
  <c r="Q13" i="1" s="1"/>
  <c r="O8" i="1"/>
  <c r="P8" i="1" s="1"/>
  <c r="Q8" i="1" s="1"/>
  <c r="AK9" i="1"/>
  <c r="AF9" i="1"/>
  <c r="Q7" i="1"/>
  <c r="AK5" i="1"/>
  <c r="AF5" i="1"/>
  <c r="AH5" i="1" s="1"/>
  <c r="F7" i="3" s="1"/>
  <c r="AK10" i="1"/>
  <c r="AF10" i="1"/>
  <c r="AK7" i="1"/>
  <c r="AF7" i="1"/>
  <c r="AH7" i="1" s="1"/>
  <c r="F9" i="3" s="1"/>
  <c r="AF13" i="1"/>
  <c r="AH13" i="1" s="1"/>
  <c r="F15" i="3" s="1"/>
  <c r="Q5" i="1"/>
  <c r="Q9" i="1"/>
  <c r="W9" i="1"/>
  <c r="X9" i="1" s="1"/>
  <c r="B11" i="3" s="1"/>
  <c r="E11" i="3" s="1"/>
  <c r="W7" i="1"/>
  <c r="X7" i="1" s="1"/>
  <c r="B9" i="3" s="1"/>
  <c r="E9" i="3" s="1"/>
  <c r="AK6" i="1"/>
  <c r="AF6" i="1"/>
  <c r="AH6" i="1" s="1"/>
  <c r="F8" i="3" s="1"/>
  <c r="AK2" i="1"/>
  <c r="AF2" i="1"/>
  <c r="AK8" i="1"/>
  <c r="AK12" i="1"/>
  <c r="AF12" i="1"/>
  <c r="AH12" i="1" s="1"/>
  <c r="F14" i="3" s="1"/>
  <c r="Q6" i="1"/>
  <c r="Q10" i="1"/>
  <c r="W5" i="1"/>
  <c r="X5" i="1" s="1"/>
  <c r="W12" i="1"/>
  <c r="X12" i="1" s="1"/>
  <c r="B14" i="3" s="1"/>
  <c r="E14" i="3" s="1"/>
  <c r="W10" i="1"/>
  <c r="X10" i="1" s="1"/>
  <c r="B12" i="3" s="1"/>
  <c r="E12" i="3" s="1"/>
  <c r="W2" i="1" l="1"/>
  <c r="X2" i="1" s="1"/>
  <c r="B2" i="3" s="1"/>
  <c r="E2" i="3" s="1"/>
  <c r="AF3" i="1"/>
  <c r="AH3" i="1" s="1"/>
  <c r="F4" i="3" s="1"/>
  <c r="AF4" i="1"/>
  <c r="AH4" i="1" s="1"/>
  <c r="W4" i="1"/>
  <c r="X4" i="1" s="1"/>
  <c r="AM4" i="1" s="1"/>
  <c r="W3" i="1"/>
  <c r="X3" i="1" s="1"/>
  <c r="B4" i="3" s="1"/>
  <c r="E4" i="3" s="1"/>
  <c r="AK3" i="1"/>
  <c r="AK4" i="1"/>
  <c r="AL5" i="1" s="1"/>
  <c r="W6" i="1"/>
  <c r="X6" i="1" s="1"/>
  <c r="B8" i="3" s="1"/>
  <c r="E8" i="3" s="1"/>
  <c r="AE5" i="1"/>
  <c r="J14" i="3"/>
  <c r="AK11" i="1"/>
  <c r="AM5" i="1"/>
  <c r="B7" i="3"/>
  <c r="J9" i="3"/>
  <c r="W8" i="1"/>
  <c r="X8" i="1" s="1"/>
  <c r="B10" i="3" s="1"/>
  <c r="E10" i="3" s="1"/>
  <c r="AF8" i="1"/>
  <c r="AH8" i="1" s="1"/>
  <c r="F10" i="3" s="1"/>
  <c r="AF11" i="1"/>
  <c r="AH11" i="1" s="1"/>
  <c r="F13" i="3" s="1"/>
  <c r="R13" i="1"/>
  <c r="AK13" i="1"/>
  <c r="W13" i="1"/>
  <c r="X13" i="1" s="1"/>
  <c r="W11" i="1"/>
  <c r="X11" i="1" s="1"/>
  <c r="R9" i="1"/>
  <c r="Y5" i="1"/>
  <c r="AM7" i="1"/>
  <c r="AM12" i="1"/>
  <c r="AM6" i="1"/>
  <c r="AH10" i="1"/>
  <c r="F12" i="3" s="1"/>
  <c r="R5" i="1"/>
  <c r="AH2" i="1"/>
  <c r="AL9" i="1"/>
  <c r="AG9" i="1"/>
  <c r="AH9" i="1"/>
  <c r="E7" i="3" l="1"/>
  <c r="E23" i="3" s="1"/>
  <c r="L23" i="3" s="1"/>
  <c r="E24" i="3"/>
  <c r="L24" i="3" s="1"/>
  <c r="J4" i="3"/>
  <c r="AL13" i="1"/>
  <c r="B24" i="3"/>
  <c r="AG5" i="1"/>
  <c r="AM8" i="1"/>
  <c r="B23" i="3"/>
  <c r="AG13" i="1"/>
  <c r="J12" i="3"/>
  <c r="Y9" i="1"/>
  <c r="J10" i="3"/>
  <c r="AM9" i="1"/>
  <c r="AN9" i="1" s="1"/>
  <c r="F11" i="3"/>
  <c r="J11" i="3" s="1"/>
  <c r="Y13" i="1"/>
  <c r="B13" i="3"/>
  <c r="E13" i="3" s="1"/>
  <c r="AM13" i="1"/>
  <c r="B15" i="3"/>
  <c r="AM2" i="1"/>
  <c r="F2" i="3"/>
  <c r="F23" i="3" s="1"/>
  <c r="AI13" i="1"/>
  <c r="F25" i="3"/>
  <c r="AI5" i="1"/>
  <c r="AM11" i="1"/>
  <c r="AI9" i="1"/>
  <c r="AM3" i="1"/>
  <c r="AN5" i="1" s="1"/>
  <c r="AM10" i="1"/>
  <c r="J7" i="3" l="1"/>
  <c r="E15" i="3"/>
  <c r="J15" i="3" s="1"/>
  <c r="J8" i="3"/>
  <c r="I24" i="3"/>
  <c r="M24" i="3" s="1"/>
  <c r="F24" i="3"/>
  <c r="AN13" i="1"/>
  <c r="J24" i="3"/>
  <c r="B25" i="3"/>
  <c r="I23" i="3"/>
  <c r="M23" i="3" s="1"/>
  <c r="I25" i="3"/>
  <c r="M25" i="3" s="1"/>
  <c r="E25" i="3" l="1"/>
  <c r="L25" i="3" s="1"/>
  <c r="J13" i="3"/>
  <c r="J25" i="3" s="1"/>
  <c r="J2" i="3"/>
  <c r="J23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Richard Lord</author>
  </authors>
  <commentList>
    <comment ref="Y1" authorId="0" shapeId="0" xr:uid="{FF5B69F5-5829-F64A-A5C6-3A8AE7033B7E}">
      <text>
        <r>
          <rPr>
            <b/>
            <sz val="10"/>
            <color rgb="FF000000"/>
            <rFont val="Tahoma"/>
            <family val="2"/>
          </rPr>
          <t>Richard Lord: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Looking good :)</t>
        </r>
      </text>
    </comment>
    <comment ref="AE1" authorId="0" shapeId="0" xr:uid="{941CDAEB-4E52-564D-8932-88E458DAA71D}">
      <text>
        <r>
          <rPr>
            <b/>
            <sz val="10"/>
            <color rgb="FF000000"/>
            <rFont val="Tahoma"/>
            <family val="2"/>
          </rPr>
          <t>Richard Lord: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Not full corrected, as compost is not all OM</t>
        </r>
      </text>
    </comment>
    <comment ref="AG1" authorId="0" shapeId="0" xr:uid="{DF0268FA-9EF2-AF44-94F7-FC1FAA298447}">
      <text>
        <r>
          <rPr>
            <b/>
            <sz val="10"/>
            <color rgb="FF000000"/>
            <rFont val="Tahoma"/>
            <family val="2"/>
          </rPr>
          <t>Richard Lord: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As compost displaces CO3-bearing component?</t>
        </r>
      </text>
    </comment>
    <comment ref="AN1" authorId="0" shapeId="0" xr:uid="{EAABA849-284D-3349-ABD9-3EB65C289154}">
      <text>
        <r>
          <rPr>
            <b/>
            <sz val="10"/>
            <color rgb="FF000000"/>
            <rFont val="Tahoma"/>
            <family val="2"/>
          </rPr>
          <t>Richard Lord: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Contrary effects of more compost v more CO3 cancel out </t>
        </r>
      </text>
    </comment>
    <comment ref="Z2" authorId="0" shapeId="0" xr:uid="{B6CBE7B1-1F05-C142-A272-9BEC916D702A}">
      <text>
        <r>
          <rPr>
            <b/>
            <sz val="10"/>
            <color rgb="FF000000"/>
            <rFont val="Tahoma"/>
            <family val="2"/>
          </rPr>
          <t>Richard Lord: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check weighing 
</t>
        </r>
        <r>
          <rPr>
            <sz val="10"/>
            <color rgb="FF000000"/>
            <rFont val="Tahoma"/>
            <family val="2"/>
          </rPr>
          <t>entry</t>
        </r>
      </text>
    </comment>
  </commentList>
</comments>
</file>

<file path=xl/sharedStrings.xml><?xml version="1.0" encoding="utf-8"?>
<sst xmlns="http://schemas.openxmlformats.org/spreadsheetml/2006/main" count="189" uniqueCount="78">
  <si>
    <t>Position</t>
  </si>
  <si>
    <t>Crucible no.</t>
  </si>
  <si>
    <t>1?</t>
  </si>
  <si>
    <t>?</t>
  </si>
  <si>
    <t>69?</t>
  </si>
  <si>
    <t>D</t>
  </si>
  <si>
    <t>Sample</t>
  </si>
  <si>
    <t>RB750A</t>
  </si>
  <si>
    <t>RB750B</t>
  </si>
  <si>
    <t>RB750C</t>
  </si>
  <si>
    <t>RB750D</t>
  </si>
  <si>
    <t>RB500E</t>
  </si>
  <si>
    <t>RB500F</t>
  </si>
  <si>
    <t>RB500G</t>
  </si>
  <si>
    <t>RB500H</t>
  </si>
  <si>
    <t>RB250I</t>
  </si>
  <si>
    <t>RB250J</t>
  </si>
  <si>
    <t>RB250K</t>
  </si>
  <si>
    <t>RB250L</t>
  </si>
  <si>
    <t>Av ashed mass, g</t>
  </si>
  <si>
    <t>Ashed mass 1, g</t>
  </si>
  <si>
    <t>Ashed mass 2, g</t>
  </si>
  <si>
    <t>Ashed mass 3, g</t>
  </si>
  <si>
    <t>Dried total, g</t>
  </si>
  <si>
    <t>H2O loss, g</t>
  </si>
  <si>
    <t>RB CON</t>
  </si>
  <si>
    <t>RB750AR</t>
  </si>
  <si>
    <t>RB750BR</t>
  </si>
  <si>
    <t>&gt;2 mm, g</t>
  </si>
  <si>
    <t>&lt;2 mm, g</t>
  </si>
  <si>
    <t>% &gt;2 mm</t>
  </si>
  <si>
    <t>Mass loss 550, g</t>
  </si>
  <si>
    <t>Averages</t>
  </si>
  <si>
    <t>Mass loss 550-950, g</t>
  </si>
  <si>
    <t>Dry sample, g</t>
  </si>
  <si>
    <t>H2O % loss (wet)</t>
  </si>
  <si>
    <t>Mass loss 550  % (dry)</t>
  </si>
  <si>
    <t>Mass loss 550-950 % (dry)</t>
  </si>
  <si>
    <t>Total mass loss % (dry)</t>
  </si>
  <si>
    <t>SOC % (dry)</t>
  </si>
  <si>
    <t>TIC % (dry)</t>
  </si>
  <si>
    <t>TC % (dry)</t>
  </si>
  <si>
    <t>Mass loss % (550 ash basis)</t>
  </si>
  <si>
    <t>Total mass lost to 950</t>
  </si>
  <si>
    <t>RBCONM</t>
  </si>
  <si>
    <t>RBCONN</t>
  </si>
  <si>
    <t>RBCONO</t>
  </si>
  <si>
    <t>RBCONP</t>
  </si>
  <si>
    <t>n/a</t>
  </si>
  <si>
    <t>C &amp; Q 1</t>
  </si>
  <si>
    <t>C &amp; Q 2</t>
  </si>
  <si>
    <t>750 n=6</t>
  </si>
  <si>
    <t>500 n=4</t>
  </si>
  <si>
    <t>250 n=4</t>
  </si>
  <si>
    <t>Zero n=4</t>
  </si>
  <si>
    <t>TIC Rep 1 % dry</t>
  </si>
  <si>
    <t>TIC Rep 2 % dry</t>
  </si>
  <si>
    <t>RB750C'</t>
  </si>
  <si>
    <t>Average SOC</t>
  </si>
  <si>
    <t>Average IC</t>
  </si>
  <si>
    <t>Average TC</t>
  </si>
  <si>
    <t>TOC wt %</t>
  </si>
  <si>
    <t>TIC wt %</t>
  </si>
  <si>
    <t>Dried total 1, g</t>
  </si>
  <si>
    <t>Dried total 2, g</t>
  </si>
  <si>
    <t>Ashed 950 4hr, g 1</t>
  </si>
  <si>
    <t>Ashed 950 4hr, g 2</t>
  </si>
  <si>
    <t>Ashed 550 4h, g 1</t>
  </si>
  <si>
    <t>Ashed 550 4h, g 2</t>
  </si>
  <si>
    <t>Ashed 550 4h, g Av</t>
  </si>
  <si>
    <t>Ashed 950 4hr, g Av</t>
  </si>
  <si>
    <t>Tared sample g av</t>
  </si>
  <si>
    <t>Tared sample g 1</t>
  </si>
  <si>
    <t>Tared sample g 2</t>
  </si>
  <si>
    <t>SOC Rep 1 % dry</t>
  </si>
  <si>
    <t>SOC Rep 2 % dry</t>
  </si>
  <si>
    <t>SOC Rep 3 % dry</t>
  </si>
  <si>
    <t>TIC Rep 3 % dry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</si>
</sst>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7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rgb="FF7F7F7F"/>
      </left>
      <right style="thin">
        <color rgb="FF7F7F7F"/>
      </right>
      <top/>
      <bottom/>
      <diagonal/>
    </border>
  </borders>
  <cellStyleXfs count="4">
    <xf numFmtId="0" fontId="0" fillId="0" borderId="0"/>
    <xf numFmtId="0" fontId="4" fillId="6" borderId="1" applyNumberFormat="0" applyAlignment="0" applyProtection="0"/>
    <xf numFmtId="0" fontId="5" fillId="7" borderId="2" applyNumberFormat="0" applyAlignment="0" applyProtection="0"/>
    <xf numFmtId="0" fontId="1" fillId="0" borderId="0" applyNumberFormat="0" applyFill="0" applyBorder="0" applyAlignment="0" applyProtection="0"/>
  </cellStyleXfs>
  <cellXfs count="33">
    <xf numFmtId="0" fontId="0" fillId="0" borderId="0" xfId="0"/>
    <xf numFmtId="164" fontId="0" fillId="0" borderId="0" xfId="0" applyNumberFormat="1"/>
    <xf numFmtId="164" fontId="1" fillId="0" borderId="0" xfId="0" applyNumberFormat="1" applyFont="1"/>
    <xf numFmtId="2" fontId="0" fillId="0" borderId="0" xfId="0" applyNumberFormat="1"/>
    <xf numFmtId="2" fontId="0" fillId="2" borderId="0" xfId="0" applyNumberFormat="1" applyFill="1"/>
    <xf numFmtId="16" fontId="0" fillId="0" borderId="0" xfId="0" applyNumberFormat="1"/>
    <xf numFmtId="1" fontId="0" fillId="0" borderId="0" xfId="0" applyNumberFormat="1"/>
    <xf numFmtId="2" fontId="0" fillId="3" borderId="0" xfId="0" applyNumberFormat="1" applyFill="1"/>
    <xf numFmtId="2" fontId="0" fillId="4" borderId="0" xfId="0" applyNumberFormat="1" applyFill="1"/>
    <xf numFmtId="2" fontId="0" fillId="5" borderId="0" xfId="0" applyNumberFormat="1" applyFill="1"/>
    <xf numFmtId="0" fontId="4" fillId="6" borderId="1" xfId="1"/>
    <xf numFmtId="164" fontId="4" fillId="6" borderId="1" xfId="1" applyNumberFormat="1"/>
    <xf numFmtId="0" fontId="4" fillId="6" borderId="1" xfId="1" applyAlignment="1">
      <alignment vertical="top"/>
    </xf>
    <xf numFmtId="0" fontId="0" fillId="0" borderId="0" xfId="0" applyFill="1"/>
    <xf numFmtId="0" fontId="5" fillId="7" borderId="2" xfId="2"/>
    <xf numFmtId="2" fontId="5" fillId="7" borderId="2" xfId="2" applyNumberFormat="1"/>
    <xf numFmtId="2" fontId="5" fillId="7" borderId="3" xfId="2" applyNumberFormat="1" applyBorder="1"/>
    <xf numFmtId="2" fontId="5" fillId="7" borderId="3" xfId="2" applyNumberFormat="1" applyFont="1" applyFill="1" applyBorder="1"/>
    <xf numFmtId="2" fontId="6" fillId="0" borderId="0" xfId="0" applyNumberFormat="1" applyFont="1"/>
    <xf numFmtId="0" fontId="0" fillId="8" borderId="0" xfId="0" applyFill="1"/>
    <xf numFmtId="2" fontId="5" fillId="8" borderId="2" xfId="2" applyNumberFormat="1" applyFill="1"/>
    <xf numFmtId="2" fontId="1" fillId="7" borderId="2" xfId="3" applyNumberFormat="1" applyFill="1" applyBorder="1"/>
    <xf numFmtId="164" fontId="4" fillId="6" borderId="4" xfId="1" applyNumberFormat="1" applyBorder="1"/>
    <xf numFmtId="164" fontId="4" fillId="6" borderId="0" xfId="1" applyNumberFormat="1" applyBorder="1"/>
    <xf numFmtId="2" fontId="0" fillId="0" borderId="0" xfId="0" applyNumberFormat="1" applyFill="1"/>
    <xf numFmtId="0" fontId="4" fillId="6" borderId="4" xfId="1" applyBorder="1"/>
    <xf numFmtId="2" fontId="0" fillId="9" borderId="0" xfId="0" applyNumberFormat="1" applyFill="1"/>
    <xf numFmtId="2" fontId="0" fillId="10" borderId="0" xfId="0" applyNumberFormat="1" applyFill="1"/>
    <xf numFmtId="2" fontId="5" fillId="8" borderId="3" xfId="2" applyNumberFormat="1" applyFont="1" applyFill="1" applyBorder="1"/>
    <xf numFmtId="0" fontId="1" fillId="6" borderId="1" xfId="1" applyFont="1"/>
    <xf numFmtId="0" fontId="0" fillId="0" borderId="0" xfId="0" applyFill="1" applyBorder="1"/>
    <xf numFmtId="164" fontId="4" fillId="6" borderId="4" xfId="1" applyNumberFormat="1" applyFont="1" applyFill="1" applyBorder="1"/>
    <xf numFmtId="0" fontId="4" fillId="6" borderId="4" xfId="1" applyFont="1" applyFill="1" applyBorder="1"/>
  </cellXfs>
  <cellStyles count="4">
    <cellStyle name="Input" xfId="1" builtinId="20"/>
    <cellStyle name="Normal" xfId="0" builtinId="0"/>
    <cellStyle name="Output" xfId="2" builtinId="21"/>
    <cellStyle name="Warning Text" xfId="3" builtin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Sequential loss on ignition 550 &amp; 950 ℃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Comparisons!$L$22</c:f>
              <c:strCache>
                <c:ptCount val="1"/>
                <c:pt idx="0">
                  <c:v>TOC wt 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Comparisons!$K$23:$K$26</c:f>
              <c:strCache>
                <c:ptCount val="4"/>
                <c:pt idx="0">
                  <c:v>750 n=6</c:v>
                </c:pt>
                <c:pt idx="1">
                  <c:v>500 n=4</c:v>
                </c:pt>
                <c:pt idx="2">
                  <c:v>250 n=4</c:v>
                </c:pt>
                <c:pt idx="3">
                  <c:v>Zero n=4</c:v>
                </c:pt>
              </c:strCache>
            </c:strRef>
          </c:cat>
          <c:val>
            <c:numRef>
              <c:f>Comparisons!$L$23:$L$26</c:f>
              <c:numCache>
                <c:formatCode>0.00</c:formatCode>
                <c:ptCount val="4"/>
                <c:pt idx="0">
                  <c:v>8.0589210125639354</c:v>
                </c:pt>
                <c:pt idx="1">
                  <c:v>7.849768902280343</c:v>
                </c:pt>
                <c:pt idx="2">
                  <c:v>7.0080893260300803</c:v>
                </c:pt>
                <c:pt idx="3">
                  <c:v>7.1127739791694351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C1-CB42-B8CA-245AA6AC13CE}"/>
            </c:ext>
          </c:extLst>
        </c:ser>
        <c:ser>
          <c:idx val="1"/>
          <c:order val="1"/>
          <c:tx>
            <c:strRef>
              <c:f>Comparisons!$M$22</c:f>
              <c:strCache>
                <c:ptCount val="1"/>
                <c:pt idx="0">
                  <c:v>TIC wt 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Comparisons!$K$23:$K$26</c:f>
              <c:strCache>
                <c:ptCount val="4"/>
                <c:pt idx="0">
                  <c:v>750 n=6</c:v>
                </c:pt>
                <c:pt idx="1">
                  <c:v>500 n=4</c:v>
                </c:pt>
                <c:pt idx="2">
                  <c:v>250 n=4</c:v>
                </c:pt>
                <c:pt idx="3">
                  <c:v>Zero n=4</c:v>
                </c:pt>
              </c:strCache>
            </c:strRef>
          </c:cat>
          <c:val>
            <c:numRef>
              <c:f>Comparisons!$M$23:$M$26</c:f>
              <c:numCache>
                <c:formatCode>0.00</c:formatCode>
                <c:ptCount val="4"/>
                <c:pt idx="0">
                  <c:v>0.93372423712357611</c:v>
                </c:pt>
                <c:pt idx="1">
                  <c:v>1.2137022937063424</c:v>
                </c:pt>
                <c:pt idx="2">
                  <c:v>1.34791037527015</c:v>
                </c:pt>
                <c:pt idx="3">
                  <c:v>1.2112071100114017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C1-CB42-B8CA-245AA6AC13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82692256"/>
        <c:axId val="1682693936"/>
      </c:barChart>
      <c:catAx>
        <c:axId val="1682692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2693936"/>
        <c:crosses val="autoZero"/>
        <c:auto val="1"/>
        <c:lblAlgn val="ctr"/>
        <c:lblOffset val="100"/>
        <c:noMultiLvlLbl val="0"/>
      </c:catAx>
      <c:valAx>
        <c:axId val="1682693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2692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Comparisons!$C$1</c:f>
              <c:strCache>
                <c:ptCount val="1"/>
                <c:pt idx="0">
                  <c:v>SOC Rep 2 % dry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Comparisons!$B$2:$B$19</c:f>
              <c:numCache>
                <c:formatCode>0.00</c:formatCode>
                <c:ptCount val="18"/>
                <c:pt idx="0">
                  <c:v>8.1849600523837402</c:v>
                </c:pt>
                <c:pt idx="1">
                  <c:v>7.9981039896932655</c:v>
                </c:pt>
                <c:pt idx="2">
                  <c:v>8.0186499665735962</c:v>
                </c:pt>
                <c:pt idx="3">
                  <c:v>8.380714885180554</c:v>
                </c:pt>
                <c:pt idx="4">
                  <c:v>8.3647217255087334</c:v>
                </c:pt>
                <c:pt idx="5">
                  <c:v>8.3479560894296672</c:v>
                </c:pt>
                <c:pt idx="6">
                  <c:v>7.6593664585155867</c:v>
                </c:pt>
                <c:pt idx="7">
                  <c:v>8.0184536737769161</c:v>
                </c:pt>
                <c:pt idx="8">
                  <c:v>8.2282960114412624</c:v>
                </c:pt>
                <c:pt idx="9">
                  <c:v>7.8720372608189075</c:v>
                </c:pt>
                <c:pt idx="10">
                  <c:v>7.0147442355146614</c:v>
                </c:pt>
                <c:pt idx="11">
                  <c:v>6.5662026518289629</c:v>
                </c:pt>
                <c:pt idx="12">
                  <c:v>6.8243658105001632</c:v>
                </c:pt>
                <c:pt idx="13">
                  <c:v>6.8164823994357135</c:v>
                </c:pt>
                <c:pt idx="14">
                  <c:v>7.4246374818763474</c:v>
                </c:pt>
                <c:pt idx="15">
                  <c:v>7.5978314259190114</c:v>
                </c:pt>
                <c:pt idx="16">
                  <c:v>6.8379220708834287</c:v>
                </c:pt>
                <c:pt idx="17">
                  <c:v>7.1624227047991713</c:v>
                </c:pt>
              </c:numCache>
            </c:numRef>
          </c:xVal>
          <c:yVal>
            <c:numRef>
              <c:f>Comparisons!$C$2:$C$19</c:f>
              <c:numCache>
                <c:formatCode>0.00</c:formatCode>
                <c:ptCount val="18"/>
                <c:pt idx="0">
                  <c:v>7.1860804769056914</c:v>
                </c:pt>
                <c:pt idx="1">
                  <c:v>8.2384953426167264</c:v>
                </c:pt>
                <c:pt idx="2">
                  <c:v>7.5718804957390322</c:v>
                </c:pt>
                <c:pt idx="3">
                  <c:v>8.2266799393035637</c:v>
                </c:pt>
                <c:pt idx="4">
                  <c:v>7.8888438450868792</c:v>
                </c:pt>
                <c:pt idx="5">
                  <c:v>8.2355707651303955</c:v>
                </c:pt>
                <c:pt idx="6">
                  <c:v>7.6161885468458408</c:v>
                </c:pt>
                <c:pt idx="7">
                  <c:v>7.6809557362155338</c:v>
                </c:pt>
                <c:pt idx="8">
                  <c:v>8.3631338110754339</c:v>
                </c:pt>
                <c:pt idx="9">
                  <c:v>7.8262527855319108</c:v>
                </c:pt>
                <c:pt idx="10">
                  <c:v>7.1190894025872913</c:v>
                </c:pt>
                <c:pt idx="11">
                  <c:v>7.083481892430088</c:v>
                </c:pt>
                <c:pt idx="12">
                  <c:v>6.9984698148832489</c:v>
                </c:pt>
                <c:pt idx="13">
                  <c:v>7.232227864449607</c:v>
                </c:pt>
                <c:pt idx="14">
                  <c:v>7.227228741906389</c:v>
                </c:pt>
                <c:pt idx="15">
                  <c:v>7.424987651073252</c:v>
                </c:pt>
                <c:pt idx="16">
                  <c:v>6.4815894524731528</c:v>
                </c:pt>
                <c:pt idx="17">
                  <c:v>6.7318889719287487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45D-2A4B-93FD-0BD5284F1717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Comparisons!$B$16:$B$19</c:f>
              <c:numCache>
                <c:formatCode>0.00</c:formatCode>
                <c:ptCount val="4"/>
                <c:pt idx="0">
                  <c:v>7.4246374818763474</c:v>
                </c:pt>
                <c:pt idx="1">
                  <c:v>7.5978314259190114</c:v>
                </c:pt>
                <c:pt idx="2">
                  <c:v>6.8379220708834287</c:v>
                </c:pt>
                <c:pt idx="3">
                  <c:v>7.1624227047991713</c:v>
                </c:pt>
              </c:numCache>
            </c:numRef>
          </c:xVal>
          <c:yVal>
            <c:numRef>
              <c:f>Comparisons!$C$16:$C$19</c:f>
              <c:numCache>
                <c:formatCode>0.00</c:formatCode>
                <c:ptCount val="4"/>
                <c:pt idx="0">
                  <c:v>7.227228741906389</c:v>
                </c:pt>
                <c:pt idx="1">
                  <c:v>7.424987651073252</c:v>
                </c:pt>
                <c:pt idx="2">
                  <c:v>6.4815894524731528</c:v>
                </c:pt>
                <c:pt idx="3">
                  <c:v>6.7318889719287487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45D-2A4B-93FD-0BD5284F1717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Comparisons!$B$12:$B$15</c:f>
              <c:numCache>
                <c:formatCode>0.00</c:formatCode>
                <c:ptCount val="4"/>
                <c:pt idx="0">
                  <c:v>7.0147442355146614</c:v>
                </c:pt>
                <c:pt idx="1">
                  <c:v>6.5662026518289629</c:v>
                </c:pt>
                <c:pt idx="2">
                  <c:v>6.8243658105001632</c:v>
                </c:pt>
                <c:pt idx="3">
                  <c:v>6.8164823994357135</c:v>
                </c:pt>
              </c:numCache>
            </c:numRef>
          </c:xVal>
          <c:yVal>
            <c:numRef>
              <c:f>Comparisons!$C$12:$C$15</c:f>
              <c:numCache>
                <c:formatCode>0.00</c:formatCode>
                <c:ptCount val="4"/>
                <c:pt idx="0">
                  <c:v>7.1190894025872913</c:v>
                </c:pt>
                <c:pt idx="1">
                  <c:v>7.083481892430088</c:v>
                </c:pt>
                <c:pt idx="2">
                  <c:v>6.9984698148832489</c:v>
                </c:pt>
                <c:pt idx="3">
                  <c:v>7.232227864449607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45D-2A4B-93FD-0BD5284F1717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Comparisons!$B$8:$B$11</c:f>
              <c:numCache>
                <c:formatCode>0.00</c:formatCode>
                <c:ptCount val="4"/>
                <c:pt idx="0">
                  <c:v>7.6593664585155867</c:v>
                </c:pt>
                <c:pt idx="1">
                  <c:v>8.0184536737769161</c:v>
                </c:pt>
                <c:pt idx="2">
                  <c:v>8.2282960114412624</c:v>
                </c:pt>
                <c:pt idx="3">
                  <c:v>7.8720372608189075</c:v>
                </c:pt>
              </c:numCache>
            </c:numRef>
          </c:xVal>
          <c:yVal>
            <c:numRef>
              <c:f>Comparisons!$C$8:$C$11</c:f>
              <c:numCache>
                <c:formatCode>0.00</c:formatCode>
                <c:ptCount val="4"/>
                <c:pt idx="0">
                  <c:v>7.6161885468458408</c:v>
                </c:pt>
                <c:pt idx="1">
                  <c:v>7.6809557362155338</c:v>
                </c:pt>
                <c:pt idx="2">
                  <c:v>8.3631338110754339</c:v>
                </c:pt>
                <c:pt idx="3">
                  <c:v>7.8262527855319108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45D-2A4B-93FD-0BD5284F17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83186832"/>
        <c:axId val="1683140800"/>
      </c:scatterChart>
      <c:valAx>
        <c:axId val="1683186832"/>
        <c:scaling>
          <c:orientation val="minMax"/>
          <c:min val="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3140800"/>
        <c:crosses val="autoZero"/>
        <c:crossBetween val="midCat"/>
      </c:valAx>
      <c:valAx>
        <c:axId val="1683140800"/>
        <c:scaling>
          <c:orientation val="minMax"/>
          <c:min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31868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Comparisons!$M$1</c:f>
              <c:strCache>
                <c:ptCount val="1"/>
                <c:pt idx="0">
                  <c:v>Average IC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Comparisons!$L$2:$L$19</c:f>
              <c:numCache>
                <c:formatCode>0.00</c:formatCode>
                <c:ptCount val="18"/>
                <c:pt idx="0">
                  <c:v>7.7386886923098466</c:v>
                </c:pt>
                <c:pt idx="1">
                  <c:v>8.0984662523378663</c:v>
                </c:pt>
                <c:pt idx="2">
                  <c:v>7.9261623103209731</c:v>
                </c:pt>
                <c:pt idx="3">
                  <c:v>8.1322535906032822</c:v>
                </c:pt>
                <c:pt idx="4">
                  <c:v>8.2430188286130015</c:v>
                </c:pt>
                <c:pt idx="5">
                  <c:v>8.2149364011986439</c:v>
                </c:pt>
                <c:pt idx="6">
                  <c:v>7.6031965117051792</c:v>
                </c:pt>
                <c:pt idx="7">
                  <c:v>7.7295652408858677</c:v>
                </c:pt>
                <c:pt idx="8">
                  <c:v>8.2720364631082663</c:v>
                </c:pt>
                <c:pt idx="9">
                  <c:v>7.7942773934220595</c:v>
                </c:pt>
                <c:pt idx="10">
                  <c:v>7.0470408426167213</c:v>
                </c:pt>
                <c:pt idx="11">
                  <c:v>6.9115890272974072</c:v>
                </c:pt>
                <c:pt idx="12">
                  <c:v>6.9575292540641156</c:v>
                </c:pt>
                <c:pt idx="13">
                  <c:v>7.1161981801420788</c:v>
                </c:pt>
                <c:pt idx="14">
                  <c:v>7.3029489928058879</c:v>
                </c:pt>
                <c:pt idx="15">
                  <c:v>7.5484501404685647</c:v>
                </c:pt>
                <c:pt idx="16">
                  <c:v>6.6711932551376529</c:v>
                </c:pt>
                <c:pt idx="17">
                  <c:v>6.9285035282656358</c:v>
                </c:pt>
              </c:numCache>
            </c:numRef>
          </c:xVal>
          <c:yVal>
            <c:numRef>
              <c:f>Comparisons!$M$2:$M$19</c:f>
              <c:numCache>
                <c:formatCode>0.00</c:formatCode>
                <c:ptCount val="18"/>
                <c:pt idx="0">
                  <c:v>0.8752104357056073</c:v>
                </c:pt>
                <c:pt idx="1">
                  <c:v>0.85293347563782884</c:v>
                </c:pt>
                <c:pt idx="2">
                  <c:v>0.97619843621414348</c:v>
                </c:pt>
                <c:pt idx="3">
                  <c:v>0.87377418225186043</c:v>
                </c:pt>
                <c:pt idx="4">
                  <c:v>1.0677661553769029</c:v>
                </c:pt>
                <c:pt idx="5">
                  <c:v>0.95646273755511435</c:v>
                </c:pt>
                <c:pt idx="6">
                  <c:v>1.0377402137991218</c:v>
                </c:pt>
                <c:pt idx="7">
                  <c:v>1.3600770485183027</c:v>
                </c:pt>
                <c:pt idx="8">
                  <c:v>1.2884433621860263</c:v>
                </c:pt>
                <c:pt idx="9">
                  <c:v>1.1685485503219188</c:v>
                </c:pt>
                <c:pt idx="10">
                  <c:v>1.2826384877490484</c:v>
                </c:pt>
                <c:pt idx="11">
                  <c:v>1.49992235205675</c:v>
                </c:pt>
                <c:pt idx="12">
                  <c:v>1.396810155462096</c:v>
                </c:pt>
                <c:pt idx="13">
                  <c:v>1.2122705058127059</c:v>
                </c:pt>
                <c:pt idx="14">
                  <c:v>1.4120342511268185</c:v>
                </c:pt>
                <c:pt idx="15">
                  <c:v>1.0302561342096603</c:v>
                </c:pt>
                <c:pt idx="16">
                  <c:v>1.2107991101200732</c:v>
                </c:pt>
                <c:pt idx="17">
                  <c:v>1.1917389445890543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91F-E748-B0C0-78ED1B21D796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Comparisons!$L$2:$L$7</c:f>
              <c:numCache>
                <c:formatCode>0.00</c:formatCode>
                <c:ptCount val="6"/>
                <c:pt idx="0">
                  <c:v>7.7386886923098466</c:v>
                </c:pt>
                <c:pt idx="1">
                  <c:v>8.0984662523378663</c:v>
                </c:pt>
                <c:pt idx="2">
                  <c:v>7.9261623103209731</c:v>
                </c:pt>
                <c:pt idx="3">
                  <c:v>8.1322535906032822</c:v>
                </c:pt>
                <c:pt idx="4">
                  <c:v>8.2430188286130015</c:v>
                </c:pt>
                <c:pt idx="5">
                  <c:v>8.2149364011986439</c:v>
                </c:pt>
              </c:numCache>
            </c:numRef>
          </c:xVal>
          <c:yVal>
            <c:numRef>
              <c:f>Comparisons!$M$2:$M$7</c:f>
              <c:numCache>
                <c:formatCode>0.00</c:formatCode>
                <c:ptCount val="6"/>
                <c:pt idx="0">
                  <c:v>0.8752104357056073</c:v>
                </c:pt>
                <c:pt idx="1">
                  <c:v>0.85293347563782884</c:v>
                </c:pt>
                <c:pt idx="2">
                  <c:v>0.97619843621414348</c:v>
                </c:pt>
                <c:pt idx="3">
                  <c:v>0.87377418225186043</c:v>
                </c:pt>
                <c:pt idx="4">
                  <c:v>1.0677661553769029</c:v>
                </c:pt>
                <c:pt idx="5">
                  <c:v>0.95646273755511435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91F-E748-B0C0-78ED1B21D796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Comparisons!$L$8:$L$11</c:f>
              <c:numCache>
                <c:formatCode>0.00</c:formatCode>
                <c:ptCount val="4"/>
                <c:pt idx="0">
                  <c:v>7.6031965117051792</c:v>
                </c:pt>
                <c:pt idx="1">
                  <c:v>7.7295652408858677</c:v>
                </c:pt>
                <c:pt idx="2">
                  <c:v>8.2720364631082663</c:v>
                </c:pt>
                <c:pt idx="3">
                  <c:v>7.7942773934220595</c:v>
                </c:pt>
              </c:numCache>
            </c:numRef>
          </c:xVal>
          <c:yVal>
            <c:numRef>
              <c:f>Comparisons!$M$8:$M$11</c:f>
              <c:numCache>
                <c:formatCode>0.00</c:formatCode>
                <c:ptCount val="4"/>
                <c:pt idx="0">
                  <c:v>1.0377402137991218</c:v>
                </c:pt>
                <c:pt idx="1">
                  <c:v>1.3600770485183027</c:v>
                </c:pt>
                <c:pt idx="2">
                  <c:v>1.2884433621860263</c:v>
                </c:pt>
                <c:pt idx="3">
                  <c:v>1.1685485503219188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91F-E748-B0C0-78ED1B21D796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Comparisons!$L$12:$L$15</c:f>
              <c:numCache>
                <c:formatCode>0.00</c:formatCode>
                <c:ptCount val="4"/>
                <c:pt idx="0">
                  <c:v>7.0470408426167213</c:v>
                </c:pt>
                <c:pt idx="1">
                  <c:v>6.9115890272974072</c:v>
                </c:pt>
                <c:pt idx="2">
                  <c:v>6.9575292540641156</c:v>
                </c:pt>
                <c:pt idx="3">
                  <c:v>7.1161981801420788</c:v>
                </c:pt>
              </c:numCache>
            </c:numRef>
          </c:xVal>
          <c:yVal>
            <c:numRef>
              <c:f>Comparisons!$M$12:$M$15</c:f>
              <c:numCache>
                <c:formatCode>0.00</c:formatCode>
                <c:ptCount val="4"/>
                <c:pt idx="0">
                  <c:v>1.2826384877490484</c:v>
                </c:pt>
                <c:pt idx="1">
                  <c:v>1.49992235205675</c:v>
                </c:pt>
                <c:pt idx="2">
                  <c:v>1.396810155462096</c:v>
                </c:pt>
                <c:pt idx="3">
                  <c:v>1.2122705058127059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91F-E748-B0C0-78ED1B21D7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68239"/>
        <c:axId val="23364399"/>
      </c:scatterChart>
      <c:valAx>
        <c:axId val="20768239"/>
        <c:scaling>
          <c:orientation val="minMax"/>
          <c:min val="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64399"/>
        <c:crosses val="autoZero"/>
        <c:crossBetween val="midCat"/>
      </c:valAx>
      <c:valAx>
        <c:axId val="23364399"/>
        <c:scaling>
          <c:orientation val="minMax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68239"/>
        <c:crosses val="autoZero"/>
        <c:crossBetween val="midCat"/>
        <c:majorUnit val="0.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84667</xdr:colOff>
      <xdr:row>1</xdr:row>
      <xdr:rowOff>33867</xdr:rowOff>
    </xdr:from>
    <xdr:to>
      <xdr:col>18</xdr:col>
      <xdr:colOff>16933</xdr:colOff>
      <xdr:row>26</xdr:row>
      <xdr:rowOff>33867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E9AC033-087C-604D-9A6C-CD39FCC677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46566</xdr:colOff>
      <xdr:row>26</xdr:row>
      <xdr:rowOff>198965</xdr:rowOff>
    </xdr:from>
    <xdr:to>
      <xdr:col>11</xdr:col>
      <xdr:colOff>279400</xdr:colOff>
      <xdr:row>46</xdr:row>
      <xdr:rowOff>25399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026C160-95CE-5E4B-9791-0B01CD73326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469901</xdr:colOff>
      <xdr:row>26</xdr:row>
      <xdr:rowOff>143933</xdr:rowOff>
    </xdr:from>
    <xdr:to>
      <xdr:col>17</xdr:col>
      <xdr:colOff>63501</xdr:colOff>
      <xdr:row>40</xdr:row>
      <xdr:rowOff>42333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70B0143-DB82-3441-A0CC-70E74AF8CE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D5D99-6FBE-1E4D-8929-6084D708E3CF}">
  <dimension ref="A1:AN56"/>
  <sheetViews>
    <sheetView zoomScale="125" zoomScaleNormal="125" workbookViewId="0">
      <pane xSplit="3820" ySplit="960" topLeftCell="V19" activePane="bottomRight"/>
      <selection activeCell="AM1" sqref="AM1:AM1048576"/>
      <selection pane="topRight" activeCell="J2" sqref="J2"/>
      <selection pane="bottomLeft" activeCell="B57" sqref="B57"/>
      <selection pane="bottomRight" activeCell="AA56" sqref="AA56"/>
    </sheetView>
  </sheetViews>
  <sheetFormatPr baseColWidth="10" defaultRowHeight="16" x14ac:dyDescent="0.2"/>
  <cols>
    <col min="4" max="4" width="13" style="10" customWidth="1"/>
    <col min="5" max="5" width="11.6640625" style="10" customWidth="1"/>
    <col min="6" max="6" width="11.6640625" customWidth="1"/>
    <col min="7" max="7" width="12" customWidth="1"/>
    <col min="8" max="8" width="14.5" customWidth="1"/>
    <col min="10" max="10" width="14.5" customWidth="1"/>
    <col min="18" max="18" width="7.33203125" customWidth="1"/>
    <col min="20" max="20" width="8.83203125" customWidth="1"/>
    <col min="23" max="23" width="14.1640625" customWidth="1"/>
    <col min="25" max="25" width="7.83203125" customWidth="1"/>
    <col min="27" max="27" width="9.33203125" customWidth="1"/>
    <col min="29" max="29" width="13.6640625" customWidth="1"/>
    <col min="30" max="30" width="15.6640625" customWidth="1"/>
    <col min="31" max="31" width="12.1640625" customWidth="1"/>
    <col min="32" max="32" width="16" customWidth="1"/>
    <col min="34" max="34" width="8.5" customWidth="1"/>
    <col min="36" max="36" width="15" customWidth="1"/>
    <col min="38" max="38" width="8.33203125" customWidth="1"/>
  </cols>
  <sheetData>
    <row r="1" spans="1:40" x14ac:dyDescent="0.2">
      <c r="A1" t="s">
        <v>0</v>
      </c>
      <c r="B1" t="s">
        <v>6</v>
      </c>
      <c r="C1" t="s">
        <v>1</v>
      </c>
      <c r="D1" s="10" t="s">
        <v>20</v>
      </c>
      <c r="E1" s="10" t="s">
        <v>21</v>
      </c>
      <c r="F1" t="s">
        <v>5</v>
      </c>
      <c r="G1" t="s">
        <v>22</v>
      </c>
      <c r="H1" t="s">
        <v>19</v>
      </c>
      <c r="I1" s="10" t="s">
        <v>72</v>
      </c>
      <c r="J1" s="10" t="s">
        <v>73</v>
      </c>
      <c r="K1" s="10" t="s">
        <v>71</v>
      </c>
      <c r="L1" s="10" t="s">
        <v>63</v>
      </c>
      <c r="M1" s="10" t="s">
        <v>64</v>
      </c>
      <c r="N1" s="10" t="s">
        <v>23</v>
      </c>
      <c r="O1" t="s">
        <v>34</v>
      </c>
      <c r="P1" t="s">
        <v>24</v>
      </c>
      <c r="Q1" t="s">
        <v>35</v>
      </c>
      <c r="S1" s="10" t="s">
        <v>67</v>
      </c>
      <c r="T1" s="10" t="s">
        <v>68</v>
      </c>
      <c r="U1" s="10" t="s">
        <v>69</v>
      </c>
      <c r="V1" t="s">
        <v>31</v>
      </c>
      <c r="W1" t="s">
        <v>36</v>
      </c>
      <c r="X1" s="14" t="s">
        <v>39</v>
      </c>
      <c r="Y1" t="s">
        <v>32</v>
      </c>
      <c r="Z1" s="10" t="s">
        <v>65</v>
      </c>
      <c r="AA1" s="10" t="s">
        <v>66</v>
      </c>
      <c r="AB1" s="10" t="s">
        <v>70</v>
      </c>
      <c r="AC1" t="s">
        <v>33</v>
      </c>
      <c r="AD1" t="s">
        <v>42</v>
      </c>
      <c r="AE1" t="s">
        <v>32</v>
      </c>
      <c r="AF1" t="s">
        <v>37</v>
      </c>
      <c r="AG1" t="s">
        <v>32</v>
      </c>
      <c r="AH1" s="14" t="s">
        <v>40</v>
      </c>
      <c r="AI1" t="s">
        <v>32</v>
      </c>
      <c r="AJ1" t="s">
        <v>43</v>
      </c>
      <c r="AK1" t="s">
        <v>38</v>
      </c>
      <c r="AM1" t="s">
        <v>41</v>
      </c>
      <c r="AN1" t="s">
        <v>32</v>
      </c>
    </row>
    <row r="2" spans="1:40" x14ac:dyDescent="0.2">
      <c r="A2">
        <v>1</v>
      </c>
      <c r="B2" s="14" t="s">
        <v>7</v>
      </c>
      <c r="C2">
        <v>38</v>
      </c>
      <c r="D2" s="11">
        <v>12.613899999999999</v>
      </c>
      <c r="E2" s="11">
        <v>12.6144</v>
      </c>
      <c r="F2" s="1">
        <f>(E2-D2)/(D2+E2)/2*100</f>
        <v>9.9095063876799292E-4</v>
      </c>
      <c r="H2">
        <f>AVERAGE(D2,E2)</f>
        <v>12.614149999999999</v>
      </c>
      <c r="I2" s="10">
        <v>1.0597000000000001</v>
      </c>
      <c r="K2" s="10">
        <f>AVERAGE(I2:J2)</f>
        <v>1.0597000000000001</v>
      </c>
      <c r="L2" s="11">
        <v>13.655900000000001</v>
      </c>
      <c r="M2" s="10"/>
      <c r="N2" s="11">
        <f>AVERAGE(L2:M2)</f>
        <v>13.655900000000001</v>
      </c>
      <c r="O2" s="1">
        <f>N2-H2</f>
        <v>1.0417500000000022</v>
      </c>
      <c r="P2" s="1">
        <f>K2-O2</f>
        <v>1.7949999999997912E-2</v>
      </c>
      <c r="Q2" s="3">
        <f>P2/K2*100</f>
        <v>1.6938756251767397</v>
      </c>
      <c r="R2" s="3"/>
      <c r="S2" s="11">
        <v>13.508900000000001</v>
      </c>
      <c r="T2" s="3"/>
      <c r="U2" s="11">
        <f>AVERAGE(S2:T2)</f>
        <v>13.508900000000001</v>
      </c>
      <c r="V2" s="1">
        <f>N2-U2</f>
        <v>0.14700000000000024</v>
      </c>
      <c r="W2" s="3">
        <f>V2/O2*100</f>
        <v>14.110871130309569</v>
      </c>
      <c r="X2" s="15">
        <f>W2/1.724</f>
        <v>8.1849600523837402</v>
      </c>
      <c r="Z2" s="29">
        <v>13.485200000000001</v>
      </c>
      <c r="AA2" s="13"/>
      <c r="AB2" s="10">
        <f>AVERAGE(Z2:AA2)</f>
        <v>13.485200000000001</v>
      </c>
      <c r="AC2" s="1">
        <f t="shared" ref="AC2:AC56" si="0">U2-AB2</f>
        <v>2.3699999999999832E-2</v>
      </c>
      <c r="AD2" s="3">
        <f>AC2/(U2-H2)*100</f>
        <v>2.648784576697377</v>
      </c>
      <c r="AE2" s="3"/>
      <c r="AF2" s="3">
        <f t="shared" ref="AF2:AF56" si="1">AC2/O2*100</f>
        <v>2.2750179985600942</v>
      </c>
      <c r="AH2" s="21">
        <f>AF2/(12.01017+15.9994+15.9994)*12.0107</f>
        <v>0.6208861210636315</v>
      </c>
      <c r="AJ2" s="1">
        <f t="shared" ref="AJ2:AJ56" si="2">N2-AB2</f>
        <v>0.17070000000000007</v>
      </c>
      <c r="AK2" s="3">
        <f t="shared" ref="AK2:AK56" si="3">AJ2/O2*100</f>
        <v>16.385889128869664</v>
      </c>
      <c r="AM2" s="3">
        <f t="shared" ref="AM2:AM56" si="4">X2+AH2</f>
        <v>8.805846173447371</v>
      </c>
    </row>
    <row r="3" spans="1:40" x14ac:dyDescent="0.2">
      <c r="A3" s="13">
        <v>2</v>
      </c>
      <c r="B3" s="14" t="s">
        <v>8</v>
      </c>
      <c r="C3">
        <v>11</v>
      </c>
      <c r="D3" s="11">
        <v>17.418800000000001</v>
      </c>
      <c r="E3" s="11">
        <v>17.424299999999999</v>
      </c>
      <c r="F3" s="2">
        <f t="shared" ref="F3:F13" si="5">(E3-D3)/(D3+E3)/2*100</f>
        <v>7.8925239143443609E-3</v>
      </c>
      <c r="G3" s="1">
        <v>17.419699999999999</v>
      </c>
      <c r="H3">
        <f>AVERAGE(D3,E3,G3)</f>
        <v>17.420933333333334</v>
      </c>
      <c r="I3" s="11">
        <v>1.0921000000000001</v>
      </c>
      <c r="K3" s="10">
        <f t="shared" ref="K3:K56" si="6">AVERAGE(I3:J3)</f>
        <v>1.0921000000000001</v>
      </c>
      <c r="L3" s="11">
        <v>18.4908</v>
      </c>
      <c r="M3" s="11"/>
      <c r="N3" s="11">
        <f t="shared" ref="N3:N56" si="7">AVERAGE(L3:M3)</f>
        <v>18.4908</v>
      </c>
      <c r="O3" s="1">
        <f t="shared" ref="O3:O34" si="8">N3-H3</f>
        <v>1.0698666666666661</v>
      </c>
      <c r="P3" s="1">
        <f t="shared" ref="P3:P34" si="9">K3-O3</f>
        <v>2.2233333333333993E-2</v>
      </c>
      <c r="Q3" s="3">
        <f t="shared" ref="Q3:Q34" si="10">P3/K3*100</f>
        <v>2.035833104416628</v>
      </c>
      <c r="R3" s="3"/>
      <c r="S3" s="11">
        <v>18.3429</v>
      </c>
      <c r="T3" s="3"/>
      <c r="U3" s="11">
        <f t="shared" ref="U3:U56" si="11">AVERAGE(S3:T3)</f>
        <v>18.3429</v>
      </c>
      <c r="V3" s="1">
        <f t="shared" ref="V3:V56" si="12">N3-U3</f>
        <v>0.14789999999999992</v>
      </c>
      <c r="W3" s="3">
        <f t="shared" ref="W3:W56" si="13">V3/O3*100</f>
        <v>13.824152542372881</v>
      </c>
      <c r="X3" s="15">
        <f t="shared" ref="X3:X56" si="14">W3/1.724</f>
        <v>8.0186499665735962</v>
      </c>
      <c r="Z3" s="10">
        <v>18.308900000000001</v>
      </c>
      <c r="AA3" s="13"/>
      <c r="AB3" s="10">
        <f t="shared" ref="AB3:AB56" si="15">AVERAGE(Z3:AA3)</f>
        <v>18.308900000000001</v>
      </c>
      <c r="AC3" s="1">
        <f t="shared" si="0"/>
        <v>3.399999999999892E-2</v>
      </c>
      <c r="AD3" s="3">
        <f t="shared" ref="AD3:AD56" si="16">AC3/(U3-H3)*100</f>
        <v>3.6877688998154969</v>
      </c>
      <c r="AE3" s="3"/>
      <c r="AF3" s="3">
        <f t="shared" si="1"/>
        <v>3.1779661016948157</v>
      </c>
      <c r="AH3" s="15">
        <f t="shared" ref="AH3:AH56" si="17">AF3/(12.01017+15.9994+15.9994)*12.0107</f>
        <v>0.86731403751612279</v>
      </c>
      <c r="AJ3" s="1">
        <f t="shared" si="2"/>
        <v>0.18189999999999884</v>
      </c>
      <c r="AK3" s="3">
        <f t="shared" si="3"/>
        <v>17.0021186440677</v>
      </c>
      <c r="AM3" s="3">
        <f t="shared" si="4"/>
        <v>8.8859640040897183</v>
      </c>
    </row>
    <row r="4" spans="1:40" x14ac:dyDescent="0.2">
      <c r="A4" s="19">
        <v>3</v>
      </c>
      <c r="B4" s="14" t="s">
        <v>9</v>
      </c>
      <c r="C4">
        <v>29</v>
      </c>
      <c r="D4" s="11">
        <v>15.4717</v>
      </c>
      <c r="E4" s="11">
        <v>15.475</v>
      </c>
      <c r="F4" s="1">
        <f t="shared" si="5"/>
        <v>5.331747811558929E-3</v>
      </c>
      <c r="H4">
        <f t="shared" ref="H4:H12" si="18">AVERAGE(D4,E4)</f>
        <v>15.47335</v>
      </c>
      <c r="I4" s="10">
        <v>1.0387999999999999</v>
      </c>
      <c r="K4" s="10">
        <f t="shared" si="6"/>
        <v>1.0387999999999999</v>
      </c>
      <c r="L4" s="11">
        <v>16.494199999999999</v>
      </c>
      <c r="M4" s="10"/>
      <c r="N4" s="11">
        <f t="shared" si="7"/>
        <v>16.494199999999999</v>
      </c>
      <c r="O4" s="1">
        <f t="shared" si="8"/>
        <v>1.0208499999999994</v>
      </c>
      <c r="P4" s="1">
        <f t="shared" si="9"/>
        <v>1.7950000000000577E-2</v>
      </c>
      <c r="Q4" s="3">
        <f t="shared" si="10"/>
        <v>1.7279553330766824</v>
      </c>
      <c r="R4" s="3"/>
      <c r="S4" s="11">
        <v>16.3474</v>
      </c>
      <c r="T4" s="3"/>
      <c r="U4" s="11">
        <f t="shared" si="11"/>
        <v>16.3474</v>
      </c>
      <c r="V4" s="1">
        <f t="shared" si="12"/>
        <v>0.14679999999999893</v>
      </c>
      <c r="W4" s="3">
        <f t="shared" si="13"/>
        <v>14.380173384924234</v>
      </c>
      <c r="X4" s="15">
        <f t="shared" si="14"/>
        <v>8.3411678566845904</v>
      </c>
      <c r="Z4" s="10">
        <v>16.310199999999998</v>
      </c>
      <c r="AA4" s="13"/>
      <c r="AB4" s="10">
        <f t="shared" si="15"/>
        <v>16.310199999999998</v>
      </c>
      <c r="AC4" s="1">
        <f t="shared" si="0"/>
        <v>3.720000000000212E-2</v>
      </c>
      <c r="AD4" s="3">
        <f t="shared" si="16"/>
        <v>4.2560494250903389</v>
      </c>
      <c r="AE4" s="3"/>
      <c r="AF4" s="3">
        <f t="shared" si="1"/>
        <v>3.644022138414277</v>
      </c>
      <c r="AH4" s="20">
        <f t="shared" si="17"/>
        <v>0.99450763555366906</v>
      </c>
      <c r="AJ4" s="1">
        <f t="shared" si="2"/>
        <v>0.18400000000000105</v>
      </c>
      <c r="AK4" s="3">
        <f t="shared" si="3"/>
        <v>18.024195523338509</v>
      </c>
      <c r="AM4" s="3">
        <f t="shared" si="4"/>
        <v>9.3356754922382592</v>
      </c>
    </row>
    <row r="5" spans="1:40" x14ac:dyDescent="0.2">
      <c r="A5">
        <v>4</v>
      </c>
      <c r="B5" s="14" t="s">
        <v>10</v>
      </c>
      <c r="C5">
        <v>63</v>
      </c>
      <c r="D5" s="11">
        <v>18.929400000000001</v>
      </c>
      <c r="E5" s="11">
        <v>18.9329</v>
      </c>
      <c r="F5" s="1">
        <f t="shared" si="5"/>
        <v>4.6220118693250916E-3</v>
      </c>
      <c r="H5">
        <f t="shared" si="18"/>
        <v>18.931150000000002</v>
      </c>
      <c r="I5" s="10">
        <v>1.1062000000000001</v>
      </c>
      <c r="K5" s="10">
        <f t="shared" si="6"/>
        <v>1.1062000000000001</v>
      </c>
      <c r="L5" s="11">
        <v>20.014399999999998</v>
      </c>
      <c r="M5" s="10"/>
      <c r="N5" s="11">
        <f t="shared" si="7"/>
        <v>20.014399999999998</v>
      </c>
      <c r="O5" s="1">
        <f t="shared" si="8"/>
        <v>1.083249999999996</v>
      </c>
      <c r="P5" s="1">
        <f t="shared" si="9"/>
        <v>2.2950000000004023E-2</v>
      </c>
      <c r="Q5" s="3">
        <f t="shared" si="10"/>
        <v>2.0746700415841639</v>
      </c>
      <c r="R5" s="3">
        <f>AVERAGE(Q2:Q5)</f>
        <v>1.8830835260635534</v>
      </c>
      <c r="S5" s="11">
        <v>19.858499999999999</v>
      </c>
      <c r="T5" s="3"/>
      <c r="U5" s="11">
        <f t="shared" si="11"/>
        <v>19.858499999999999</v>
      </c>
      <c r="V5" s="1">
        <f t="shared" si="12"/>
        <v>0.15589999999999904</v>
      </c>
      <c r="W5" s="3">
        <f t="shared" si="13"/>
        <v>14.391876298176747</v>
      </c>
      <c r="X5" s="15">
        <f t="shared" si="14"/>
        <v>8.3479560894296672</v>
      </c>
      <c r="Y5" s="9">
        <f>AVERAGE(X2:X5)</f>
        <v>8.223183491267898</v>
      </c>
      <c r="Z5" s="10">
        <v>19.825199999999999</v>
      </c>
      <c r="AA5" s="24"/>
      <c r="AB5" s="10">
        <f t="shared" si="15"/>
        <v>19.825199999999999</v>
      </c>
      <c r="AC5" s="1">
        <f t="shared" si="0"/>
        <v>3.3300000000000551E-2</v>
      </c>
      <c r="AD5" s="3">
        <f t="shared" si="16"/>
        <v>3.5908772308190713</v>
      </c>
      <c r="AE5" s="9">
        <f>AVERAGE(AD2:AD5)</f>
        <v>3.545870033105571</v>
      </c>
      <c r="AF5" s="3">
        <f t="shared" si="1"/>
        <v>3.074082621740196</v>
      </c>
      <c r="AG5" s="3">
        <f>AVERAGE(AF2:AF5)</f>
        <v>3.042772215102346</v>
      </c>
      <c r="AH5" s="15">
        <f t="shared" si="17"/>
        <v>0.83896269658060552</v>
      </c>
      <c r="AI5" s="9">
        <f>AVERAGE(AH2:AH5)</f>
        <v>0.83041762267850727</v>
      </c>
      <c r="AJ5" s="1">
        <f t="shared" si="2"/>
        <v>0.18919999999999959</v>
      </c>
      <c r="AK5" s="3">
        <f t="shared" si="3"/>
        <v>17.465958919916943</v>
      </c>
      <c r="AL5" s="3">
        <f>AVERAGE(AK2:AK5)</f>
        <v>17.219540554048205</v>
      </c>
      <c r="AM5" s="3">
        <f t="shared" si="4"/>
        <v>9.1869187860102723</v>
      </c>
      <c r="AN5" s="9">
        <f>AVERAGE(AM2:AM5)</f>
        <v>9.0536011139464048</v>
      </c>
    </row>
    <row r="6" spans="1:40" x14ac:dyDescent="0.2">
      <c r="A6">
        <v>5</v>
      </c>
      <c r="B6" s="14" t="s">
        <v>11</v>
      </c>
      <c r="C6">
        <v>11</v>
      </c>
      <c r="D6" s="11">
        <v>17.2898</v>
      </c>
      <c r="E6" s="11">
        <v>17.290800000000001</v>
      </c>
      <c r="F6" s="1">
        <f t="shared" si="5"/>
        <v>1.4458974106886838E-3</v>
      </c>
      <c r="H6">
        <f t="shared" si="18"/>
        <v>17.290300000000002</v>
      </c>
      <c r="I6" s="10">
        <v>1.0294000000000001</v>
      </c>
      <c r="K6" s="10">
        <f t="shared" si="6"/>
        <v>1.0294000000000001</v>
      </c>
      <c r="L6" s="11">
        <v>18.301300000000001</v>
      </c>
      <c r="M6" s="10"/>
      <c r="N6" s="11">
        <f t="shared" si="7"/>
        <v>18.301300000000001</v>
      </c>
      <c r="O6" s="1">
        <f t="shared" si="8"/>
        <v>1.0109999999999992</v>
      </c>
      <c r="P6" s="1">
        <f t="shared" si="9"/>
        <v>1.840000000000086E-2</v>
      </c>
      <c r="Q6" s="3">
        <f t="shared" si="10"/>
        <v>1.7874489994172196</v>
      </c>
      <c r="R6" s="3"/>
      <c r="S6" s="11">
        <v>18.1678</v>
      </c>
      <c r="T6" s="3"/>
      <c r="U6" s="11">
        <f t="shared" si="11"/>
        <v>18.1678</v>
      </c>
      <c r="V6" s="1">
        <f t="shared" si="12"/>
        <v>0.13350000000000151</v>
      </c>
      <c r="W6" s="3">
        <f t="shared" si="13"/>
        <v>13.204747774480872</v>
      </c>
      <c r="X6" s="15">
        <f t="shared" si="14"/>
        <v>7.6593664585155867</v>
      </c>
      <c r="Z6" s="10">
        <v>18.132400000000001</v>
      </c>
      <c r="AA6" s="13"/>
      <c r="AB6" s="10">
        <f t="shared" si="15"/>
        <v>18.132400000000001</v>
      </c>
      <c r="AC6" s="1">
        <f t="shared" si="0"/>
        <v>3.539999999999921E-2</v>
      </c>
      <c r="AD6" s="3">
        <f t="shared" si="16"/>
        <v>4.034188034187955</v>
      </c>
      <c r="AE6" s="3"/>
      <c r="AF6" s="3">
        <f t="shared" si="1"/>
        <v>3.5014836795251467</v>
      </c>
      <c r="AH6" s="15">
        <f t="shared" si="17"/>
        <v>0.95560677811075068</v>
      </c>
      <c r="AJ6" s="1">
        <f t="shared" si="2"/>
        <v>0.16890000000000072</v>
      </c>
      <c r="AK6" s="3">
        <f t="shared" si="3"/>
        <v>16.706231454006019</v>
      </c>
      <c r="AM6" s="3">
        <f t="shared" si="4"/>
        <v>8.6149732366263372</v>
      </c>
    </row>
    <row r="7" spans="1:40" x14ac:dyDescent="0.2">
      <c r="A7">
        <v>6</v>
      </c>
      <c r="B7" s="14" t="s">
        <v>12</v>
      </c>
      <c r="C7" t="s">
        <v>2</v>
      </c>
      <c r="D7" s="11">
        <v>14.940099999999999</v>
      </c>
      <c r="E7" s="11">
        <v>14.9361</v>
      </c>
      <c r="F7" s="2">
        <f t="shared" si="5"/>
        <v>-6.6942917774006731E-3</v>
      </c>
      <c r="G7" s="1">
        <v>14.935700000000001</v>
      </c>
      <c r="H7">
        <f>AVERAGE(D7,E7,G7)</f>
        <v>14.937299999999999</v>
      </c>
      <c r="I7" s="11">
        <v>1.0542</v>
      </c>
      <c r="K7" s="10">
        <f t="shared" si="6"/>
        <v>1.0542</v>
      </c>
      <c r="L7" s="11">
        <v>15.9703</v>
      </c>
      <c r="M7" s="11"/>
      <c r="N7" s="11">
        <f t="shared" si="7"/>
        <v>15.9703</v>
      </c>
      <c r="O7" s="1">
        <f t="shared" si="8"/>
        <v>1.0330000000000013</v>
      </c>
      <c r="P7" s="1">
        <f t="shared" si="9"/>
        <v>2.1199999999998775E-2</v>
      </c>
      <c r="Q7" s="3">
        <f t="shared" si="10"/>
        <v>2.0110036046289865</v>
      </c>
      <c r="R7" s="3"/>
      <c r="S7" s="11">
        <v>15.827500000000001</v>
      </c>
      <c r="T7" s="3"/>
      <c r="U7" s="11">
        <f t="shared" si="11"/>
        <v>15.827500000000001</v>
      </c>
      <c r="V7" s="1">
        <f t="shared" si="12"/>
        <v>0.14279999999999937</v>
      </c>
      <c r="W7" s="3">
        <f t="shared" si="13"/>
        <v>13.823814133591403</v>
      </c>
      <c r="X7" s="15">
        <f t="shared" si="14"/>
        <v>8.0184536737769161</v>
      </c>
      <c r="Z7" s="10">
        <v>15.7828</v>
      </c>
      <c r="AA7" s="13"/>
      <c r="AB7" s="10">
        <f t="shared" si="15"/>
        <v>15.7828</v>
      </c>
      <c r="AC7" s="1">
        <f t="shared" si="0"/>
        <v>4.4700000000000628E-2</v>
      </c>
      <c r="AD7" s="3">
        <f t="shared" si="16"/>
        <v>5.0213435183105517</v>
      </c>
      <c r="AE7" s="3"/>
      <c r="AF7" s="3">
        <f t="shared" si="1"/>
        <v>4.3272023233301624</v>
      </c>
      <c r="AH7" s="15">
        <f t="shared" si="17"/>
        <v>1.1809576307925767</v>
      </c>
      <c r="AJ7" s="1">
        <f t="shared" si="2"/>
        <v>0.1875</v>
      </c>
      <c r="AK7" s="3">
        <f t="shared" si="3"/>
        <v>18.151016456921564</v>
      </c>
      <c r="AM7" s="3">
        <f t="shared" si="4"/>
        <v>9.1994113045694927</v>
      </c>
    </row>
    <row r="8" spans="1:40" x14ac:dyDescent="0.2">
      <c r="A8">
        <v>7</v>
      </c>
      <c r="B8" s="14" t="s">
        <v>13</v>
      </c>
      <c r="C8" t="s">
        <v>3</v>
      </c>
      <c r="D8" s="11">
        <v>14.355499999999999</v>
      </c>
      <c r="E8" s="11">
        <v>14.3558</v>
      </c>
      <c r="F8" s="1">
        <f t="shared" si="5"/>
        <v>5.2244238331436953E-4</v>
      </c>
      <c r="H8">
        <f t="shared" si="18"/>
        <v>14.355650000000001</v>
      </c>
      <c r="I8" s="10">
        <v>1.0992</v>
      </c>
      <c r="K8" s="10">
        <f t="shared" si="6"/>
        <v>1.0992</v>
      </c>
      <c r="L8" s="11">
        <v>15.4328</v>
      </c>
      <c r="M8" s="10"/>
      <c r="N8" s="11">
        <f t="shared" si="7"/>
        <v>15.4328</v>
      </c>
      <c r="O8" s="1">
        <f t="shared" si="8"/>
        <v>1.0771499999999996</v>
      </c>
      <c r="P8" s="1">
        <f t="shared" si="9"/>
        <v>2.2050000000000347E-2</v>
      </c>
      <c r="Q8" s="3">
        <f t="shared" si="10"/>
        <v>2.0060043668122587</v>
      </c>
      <c r="R8" s="3"/>
      <c r="S8" s="11">
        <v>15.28</v>
      </c>
      <c r="T8" s="3"/>
      <c r="U8" s="11">
        <f t="shared" si="11"/>
        <v>15.28</v>
      </c>
      <c r="V8" s="1">
        <f t="shared" si="12"/>
        <v>0.15280000000000094</v>
      </c>
      <c r="W8" s="3">
        <f t="shared" si="13"/>
        <v>14.185582323724736</v>
      </c>
      <c r="X8" s="15">
        <f t="shared" si="14"/>
        <v>8.2282960114412624</v>
      </c>
      <c r="Z8" s="10">
        <v>15.2325</v>
      </c>
      <c r="AA8" s="13"/>
      <c r="AB8" s="10">
        <f t="shared" si="15"/>
        <v>15.2325</v>
      </c>
      <c r="AC8" s="1">
        <f t="shared" si="0"/>
        <v>4.7499999999999432E-2</v>
      </c>
      <c r="AD8" s="3">
        <f t="shared" si="16"/>
        <v>5.1387461459403365</v>
      </c>
      <c r="AE8" s="3"/>
      <c r="AF8" s="3">
        <f t="shared" si="1"/>
        <v>4.409785081000738</v>
      </c>
      <c r="AH8" s="15">
        <f t="shared" si="17"/>
        <v>1.203495689001028</v>
      </c>
      <c r="AJ8" s="1">
        <f t="shared" si="2"/>
        <v>0.20030000000000037</v>
      </c>
      <c r="AK8" s="3">
        <f t="shared" si="3"/>
        <v>18.595367404725476</v>
      </c>
      <c r="AM8" s="3">
        <f t="shared" si="4"/>
        <v>9.4317917004422895</v>
      </c>
    </row>
    <row r="9" spans="1:40" x14ac:dyDescent="0.2">
      <c r="A9">
        <v>8</v>
      </c>
      <c r="B9" s="14" t="s">
        <v>14</v>
      </c>
      <c r="C9" t="s">
        <v>3</v>
      </c>
      <c r="D9" s="11">
        <v>15.875999999999999</v>
      </c>
      <c r="E9" s="11">
        <v>15.8749</v>
      </c>
      <c r="F9" s="1">
        <f t="shared" si="5"/>
        <v>-1.7322343618593687E-3</v>
      </c>
      <c r="H9">
        <f t="shared" si="18"/>
        <v>15.875450000000001</v>
      </c>
      <c r="I9" s="10">
        <v>1.0059</v>
      </c>
      <c r="K9" s="10">
        <f t="shared" si="6"/>
        <v>1.0059</v>
      </c>
      <c r="L9" s="11">
        <v>16.8584</v>
      </c>
      <c r="M9" s="10"/>
      <c r="N9" s="11">
        <f t="shared" si="7"/>
        <v>16.8584</v>
      </c>
      <c r="O9" s="1">
        <f t="shared" si="8"/>
        <v>0.98294999999999888</v>
      </c>
      <c r="P9" s="1">
        <f t="shared" si="9"/>
        <v>2.2950000000001136E-2</v>
      </c>
      <c r="Q9" s="3">
        <f t="shared" si="10"/>
        <v>2.2815389203699308</v>
      </c>
      <c r="R9" s="3">
        <f>AVERAGE(Q6:Q9)</f>
        <v>2.0214989728070991</v>
      </c>
      <c r="S9" s="11">
        <v>16.725000000000001</v>
      </c>
      <c r="T9" s="3"/>
      <c r="U9" s="11">
        <f t="shared" si="11"/>
        <v>16.725000000000001</v>
      </c>
      <c r="V9" s="1">
        <f t="shared" si="12"/>
        <v>0.13339999999999819</v>
      </c>
      <c r="W9" s="3">
        <f t="shared" si="13"/>
        <v>13.571392237651796</v>
      </c>
      <c r="X9" s="15">
        <f t="shared" si="14"/>
        <v>7.8720372608189075</v>
      </c>
      <c r="Y9" s="4">
        <f>AVERAGE(X6:X9)</f>
        <v>7.944538351138168</v>
      </c>
      <c r="Z9" s="10">
        <v>16.6861</v>
      </c>
      <c r="AA9" s="24"/>
      <c r="AB9" s="10">
        <f t="shared" si="15"/>
        <v>16.6861</v>
      </c>
      <c r="AC9" s="1">
        <f t="shared" si="0"/>
        <v>3.8900000000001711E-2</v>
      </c>
      <c r="AD9" s="3">
        <f t="shared" si="16"/>
        <v>4.5788947089637668</v>
      </c>
      <c r="AE9" s="4">
        <f>AVERAGE(AD6:AD9)</f>
        <v>4.693293101850653</v>
      </c>
      <c r="AF9" s="3">
        <f t="shared" si="1"/>
        <v>3.9574749478612095</v>
      </c>
      <c r="AG9" s="3">
        <f>AVERAGE(AF6:AF9)</f>
        <v>4.0489865079293139</v>
      </c>
      <c r="AH9" s="15">
        <f t="shared" si="17"/>
        <v>1.0800535517254011</v>
      </c>
      <c r="AI9" s="4">
        <f>AVERAGE(AH6:AH9)</f>
        <v>1.105028412407439</v>
      </c>
      <c r="AJ9" s="1">
        <f t="shared" si="2"/>
        <v>0.1722999999999999</v>
      </c>
      <c r="AK9" s="3">
        <f t="shared" si="3"/>
        <v>17.528867185513004</v>
      </c>
      <c r="AL9" s="3">
        <f>AVERAGE(AK6:AK9)</f>
        <v>17.745370625291518</v>
      </c>
      <c r="AM9" s="3">
        <f t="shared" si="4"/>
        <v>8.9520908125443093</v>
      </c>
      <c r="AN9" s="4">
        <f>AVERAGE(AM6:AM9)</f>
        <v>9.0495667635456059</v>
      </c>
    </row>
    <row r="10" spans="1:40" x14ac:dyDescent="0.2">
      <c r="A10">
        <v>9</v>
      </c>
      <c r="B10" s="14" t="s">
        <v>15</v>
      </c>
      <c r="C10">
        <v>60</v>
      </c>
      <c r="D10" s="11">
        <v>15.529299999999999</v>
      </c>
      <c r="E10" s="11">
        <v>15.5273</v>
      </c>
      <c r="F10" s="1">
        <f t="shared" si="5"/>
        <v>-3.2199274872312033E-3</v>
      </c>
      <c r="H10">
        <f t="shared" si="18"/>
        <v>15.5283</v>
      </c>
      <c r="I10" s="10">
        <v>1.0783</v>
      </c>
      <c r="K10" s="10">
        <f t="shared" si="6"/>
        <v>1.0783</v>
      </c>
      <c r="L10" s="11">
        <v>16.585899999999999</v>
      </c>
      <c r="M10" s="10"/>
      <c r="N10" s="11">
        <f t="shared" si="7"/>
        <v>16.585899999999999</v>
      </c>
      <c r="O10" s="1">
        <f t="shared" si="8"/>
        <v>1.057599999999999</v>
      </c>
      <c r="P10" s="1">
        <f t="shared" si="9"/>
        <v>2.0700000000001051E-2</v>
      </c>
      <c r="Q10" s="3">
        <f t="shared" si="10"/>
        <v>1.9196883984049939</v>
      </c>
      <c r="R10" s="3"/>
      <c r="S10" s="11">
        <v>16.457999999999998</v>
      </c>
      <c r="T10" s="3"/>
      <c r="U10" s="11">
        <f t="shared" si="11"/>
        <v>16.457999999999998</v>
      </c>
      <c r="V10" s="1">
        <f t="shared" si="12"/>
        <v>0.12790000000000035</v>
      </c>
      <c r="W10" s="3">
        <f t="shared" si="13"/>
        <v>12.093419062027277</v>
      </c>
      <c r="X10" s="15">
        <f t="shared" si="14"/>
        <v>7.0147442355146614</v>
      </c>
      <c r="Z10" s="10">
        <v>16.4057</v>
      </c>
      <c r="AA10" s="13"/>
      <c r="AB10" s="10">
        <f t="shared" si="15"/>
        <v>16.4057</v>
      </c>
      <c r="AC10" s="1">
        <f t="shared" si="0"/>
        <v>5.2299999999998903E-2</v>
      </c>
      <c r="AD10" s="3">
        <f t="shared" si="16"/>
        <v>5.6254705819080328</v>
      </c>
      <c r="AE10" s="3"/>
      <c r="AF10" s="3">
        <f t="shared" si="1"/>
        <v>4.9451588502268304</v>
      </c>
      <c r="AH10" s="15">
        <f t="shared" si="17"/>
        <v>1.349607123330071</v>
      </c>
      <c r="AJ10" s="1">
        <f t="shared" si="2"/>
        <v>0.18019999999999925</v>
      </c>
      <c r="AK10" s="3">
        <f t="shared" si="3"/>
        <v>17.038577912254105</v>
      </c>
      <c r="AM10" s="3">
        <f t="shared" si="4"/>
        <v>8.3643513588447327</v>
      </c>
    </row>
    <row r="11" spans="1:40" x14ac:dyDescent="0.2">
      <c r="A11">
        <v>10</v>
      </c>
      <c r="B11" s="14" t="s">
        <v>16</v>
      </c>
      <c r="C11" t="s">
        <v>4</v>
      </c>
      <c r="D11" s="11">
        <v>17.572299999999998</v>
      </c>
      <c r="E11" s="11">
        <v>17.574999999999999</v>
      </c>
      <c r="F11" s="1">
        <f t="shared" si="5"/>
        <v>3.8409778276010001E-3</v>
      </c>
      <c r="H11">
        <f t="shared" si="18"/>
        <v>17.573650000000001</v>
      </c>
      <c r="I11" s="10">
        <v>1.2398</v>
      </c>
      <c r="K11" s="10">
        <f t="shared" si="6"/>
        <v>1.2398</v>
      </c>
      <c r="L11" s="11">
        <v>18.7883</v>
      </c>
      <c r="M11" s="10"/>
      <c r="N11" s="11">
        <f t="shared" si="7"/>
        <v>18.7883</v>
      </c>
      <c r="O11" s="1">
        <f t="shared" si="8"/>
        <v>1.2146499999999989</v>
      </c>
      <c r="P11" s="1">
        <f t="shared" si="9"/>
        <v>2.5150000000001116E-2</v>
      </c>
      <c r="Q11" s="3">
        <f t="shared" si="10"/>
        <v>2.0285529924182222</v>
      </c>
      <c r="R11" s="3"/>
      <c r="S11" s="11">
        <v>18.6508</v>
      </c>
      <c r="T11" s="3"/>
      <c r="U11" s="11">
        <f t="shared" si="11"/>
        <v>18.6508</v>
      </c>
      <c r="V11" s="1">
        <f t="shared" si="12"/>
        <v>0.13749999999999929</v>
      </c>
      <c r="W11" s="3">
        <f t="shared" si="13"/>
        <v>11.320133371753132</v>
      </c>
      <c r="X11" s="15">
        <f t="shared" si="14"/>
        <v>6.5662026518289629</v>
      </c>
      <c r="Z11" s="10">
        <v>18.575600000000001</v>
      </c>
      <c r="AA11" s="13"/>
      <c r="AB11" s="10">
        <f t="shared" si="15"/>
        <v>18.575600000000001</v>
      </c>
      <c r="AC11" s="1">
        <f t="shared" si="0"/>
        <v>7.5199999999998823E-2</v>
      </c>
      <c r="AD11" s="3">
        <f t="shared" si="16"/>
        <v>6.9813860650790369</v>
      </c>
      <c r="AE11" s="3"/>
      <c r="AF11" s="3">
        <f t="shared" si="1"/>
        <v>6.1910838513151027</v>
      </c>
      <c r="AH11" s="15">
        <f t="shared" si="17"/>
        <v>1.6896385171702566</v>
      </c>
      <c r="AJ11" s="1">
        <f t="shared" si="2"/>
        <v>0.21269999999999811</v>
      </c>
      <c r="AK11" s="3">
        <f t="shared" si="3"/>
        <v>17.511217223068236</v>
      </c>
      <c r="AM11" s="3">
        <f t="shared" si="4"/>
        <v>8.2558411689992202</v>
      </c>
    </row>
    <row r="12" spans="1:40" x14ac:dyDescent="0.2">
      <c r="A12">
        <v>11</v>
      </c>
      <c r="B12" s="14" t="s">
        <v>17</v>
      </c>
      <c r="C12">
        <v>1</v>
      </c>
      <c r="D12" s="11">
        <v>18.571400000000001</v>
      </c>
      <c r="E12" s="11">
        <v>18.573499999999999</v>
      </c>
      <c r="F12" s="1">
        <f t="shared" si="5"/>
        <v>2.8267676047030125E-3</v>
      </c>
      <c r="H12">
        <f t="shared" si="18"/>
        <v>18.57245</v>
      </c>
      <c r="I12" s="10">
        <v>1.1949000000000001</v>
      </c>
      <c r="K12" s="10">
        <f t="shared" si="6"/>
        <v>1.1949000000000001</v>
      </c>
      <c r="L12" s="11">
        <v>19.7471</v>
      </c>
      <c r="M12" s="10"/>
      <c r="N12" s="11">
        <f t="shared" si="7"/>
        <v>19.7471</v>
      </c>
      <c r="O12" s="1">
        <f t="shared" si="8"/>
        <v>1.1746499999999997</v>
      </c>
      <c r="P12" s="1">
        <f t="shared" si="9"/>
        <v>2.0250000000000323E-2</v>
      </c>
      <c r="Q12" s="3">
        <f t="shared" si="10"/>
        <v>1.6947024855636725</v>
      </c>
      <c r="R12" s="3"/>
      <c r="S12" s="11">
        <v>19.608899999999998</v>
      </c>
      <c r="T12" s="3"/>
      <c r="U12" s="11">
        <f t="shared" si="11"/>
        <v>19.608899999999998</v>
      </c>
      <c r="V12" s="1">
        <f t="shared" si="12"/>
        <v>0.13820000000000121</v>
      </c>
      <c r="W12" s="3">
        <f t="shared" si="13"/>
        <v>11.765206657302281</v>
      </c>
      <c r="X12" s="15">
        <f t="shared" si="14"/>
        <v>6.8243658105001632</v>
      </c>
      <c r="Z12" s="10">
        <v>19.544</v>
      </c>
      <c r="AA12" s="13"/>
      <c r="AB12" s="10">
        <f t="shared" si="15"/>
        <v>19.544</v>
      </c>
      <c r="AC12" s="1">
        <f t="shared" si="0"/>
        <v>6.4899999999997959E-2</v>
      </c>
      <c r="AD12" s="3">
        <f t="shared" si="16"/>
        <v>6.2617588885134881</v>
      </c>
      <c r="AE12" s="3"/>
      <c r="AF12" s="3">
        <f t="shared" si="1"/>
        <v>5.5250500148978823</v>
      </c>
      <c r="AH12" s="15">
        <f t="shared" si="17"/>
        <v>1.5078680144964538</v>
      </c>
      <c r="AJ12" s="1">
        <f t="shared" si="2"/>
        <v>0.20309999999999917</v>
      </c>
      <c r="AK12" s="3">
        <f t="shared" si="3"/>
        <v>17.290256672200162</v>
      </c>
      <c r="AM12" s="3">
        <f t="shared" si="4"/>
        <v>8.3322338249966172</v>
      </c>
    </row>
    <row r="13" spans="1:40" x14ac:dyDescent="0.2">
      <c r="A13" s="19">
        <v>12</v>
      </c>
      <c r="B13" s="14" t="s">
        <v>18</v>
      </c>
      <c r="C13" t="s">
        <v>3</v>
      </c>
      <c r="D13" s="11">
        <v>17.197800000000001</v>
      </c>
      <c r="E13" s="11">
        <v>17.191700000000001</v>
      </c>
      <c r="F13" s="2">
        <f t="shared" si="5"/>
        <v>-8.8689861731051558E-3</v>
      </c>
      <c r="G13" s="1">
        <v>17.192</v>
      </c>
      <c r="H13">
        <f>AVERAGE(D13,E13,G13)</f>
        <v>17.193833333333334</v>
      </c>
      <c r="I13" s="11">
        <v>1.1124000000000001</v>
      </c>
      <c r="K13" s="10">
        <f t="shared" si="6"/>
        <v>1.1124000000000001</v>
      </c>
      <c r="L13" s="11">
        <v>18.287299999999998</v>
      </c>
      <c r="M13" s="11"/>
      <c r="N13" s="11">
        <f t="shared" si="7"/>
        <v>18.287299999999998</v>
      </c>
      <c r="O13" s="1">
        <f t="shared" si="8"/>
        <v>1.0934666666666644</v>
      </c>
      <c r="P13" s="1">
        <f t="shared" si="9"/>
        <v>1.8933333333335689E-2</v>
      </c>
      <c r="Q13" s="3">
        <f t="shared" si="10"/>
        <v>1.7020256502459266</v>
      </c>
      <c r="R13" s="3">
        <f>AVERAGE(Q10:Q13)</f>
        <v>1.8362423816582036</v>
      </c>
      <c r="S13" s="11">
        <v>18.158799999999999</v>
      </c>
      <c r="T13" s="3"/>
      <c r="U13" s="11">
        <f t="shared" si="11"/>
        <v>18.158799999999999</v>
      </c>
      <c r="V13" s="1">
        <f t="shared" si="12"/>
        <v>0.12849999999999895</v>
      </c>
      <c r="W13" s="3">
        <f t="shared" si="13"/>
        <v>11.75161565662717</v>
      </c>
      <c r="X13" s="15">
        <f t="shared" si="14"/>
        <v>6.8164823994357135</v>
      </c>
      <c r="Y13" s="7">
        <f>AVERAGE(X10:X13)</f>
        <v>6.8054487743198759</v>
      </c>
      <c r="Z13" s="10">
        <v>18.102599999999999</v>
      </c>
      <c r="AA13" s="24"/>
      <c r="AB13" s="10">
        <f t="shared" si="15"/>
        <v>18.102599999999999</v>
      </c>
      <c r="AC13" s="1">
        <f t="shared" si="0"/>
        <v>5.6200000000000472E-2</v>
      </c>
      <c r="AD13" s="3">
        <f t="shared" si="16"/>
        <v>5.8240353725517853</v>
      </c>
      <c r="AE13" s="7">
        <f>AVERAGE(AD10:AD13)</f>
        <v>6.1731627270130858</v>
      </c>
      <c r="AF13" s="3">
        <f t="shared" si="1"/>
        <v>5.1396171198634848</v>
      </c>
      <c r="AG13" s="3">
        <f>AVERAGE(AF10:AF13)</f>
        <v>5.4502274590758253</v>
      </c>
      <c r="AH13" s="20">
        <f t="shared" si="17"/>
        <v>1.402677666429011</v>
      </c>
      <c r="AI13" s="7">
        <f>AVERAGE(AH10:AH13)</f>
        <v>1.4874478303564482</v>
      </c>
      <c r="AJ13" s="1">
        <f t="shared" si="2"/>
        <v>0.18469999999999942</v>
      </c>
      <c r="AK13" s="3">
        <f t="shared" si="3"/>
        <v>16.891232776490657</v>
      </c>
      <c r="AL13" s="3">
        <f>AVERAGE(AK10:AK13)</f>
        <v>17.182821146003288</v>
      </c>
      <c r="AM13" s="3">
        <f t="shared" si="4"/>
        <v>8.2191600658647239</v>
      </c>
      <c r="AN13" s="7">
        <f>AVERAGE(AM10:AM13)</f>
        <v>8.2928966046763239</v>
      </c>
    </row>
    <row r="14" spans="1:40" x14ac:dyDescent="0.2">
      <c r="A14">
        <v>1</v>
      </c>
      <c r="B14" s="14" t="s">
        <v>44</v>
      </c>
      <c r="C14" t="s">
        <v>48</v>
      </c>
      <c r="D14" s="11">
        <v>18.930299999999999</v>
      </c>
      <c r="H14">
        <f>D14</f>
        <v>18.930299999999999</v>
      </c>
      <c r="I14" s="11">
        <v>1.0823</v>
      </c>
      <c r="K14" s="10">
        <f t="shared" si="6"/>
        <v>1.0823</v>
      </c>
      <c r="L14" s="11">
        <v>19.996700000000001</v>
      </c>
      <c r="M14" s="11"/>
      <c r="N14" s="11">
        <f t="shared" si="7"/>
        <v>19.996700000000001</v>
      </c>
      <c r="O14" s="1">
        <f t="shared" si="8"/>
        <v>1.0664000000000016</v>
      </c>
      <c r="P14" s="1">
        <f t="shared" si="9"/>
        <v>1.5899999999998471E-2</v>
      </c>
      <c r="Q14" s="3">
        <f t="shared" si="10"/>
        <v>1.4690935969692758</v>
      </c>
      <c r="S14" s="12">
        <v>19.860199999999999</v>
      </c>
      <c r="U14" s="11">
        <f t="shared" si="11"/>
        <v>19.860199999999999</v>
      </c>
      <c r="V14" s="1">
        <f t="shared" si="12"/>
        <v>0.13650000000000162</v>
      </c>
      <c r="W14" s="3">
        <f t="shared" si="13"/>
        <v>12.800075018754823</v>
      </c>
      <c r="X14" s="15">
        <f t="shared" si="14"/>
        <v>7.4246374818763474</v>
      </c>
      <c r="Z14" s="10">
        <v>19.8065</v>
      </c>
      <c r="AA14" s="13"/>
      <c r="AB14" s="10">
        <f t="shared" si="15"/>
        <v>19.8065</v>
      </c>
      <c r="AC14" s="1">
        <f t="shared" si="0"/>
        <v>5.3699999999999193E-2</v>
      </c>
      <c r="AD14" s="3">
        <f t="shared" si="16"/>
        <v>5.7748144961822989</v>
      </c>
      <c r="AF14" s="3">
        <f t="shared" si="1"/>
        <v>5.0356339084770365</v>
      </c>
      <c r="AH14" s="15">
        <f t="shared" si="17"/>
        <v>1.3742991073080133</v>
      </c>
      <c r="AJ14" s="1">
        <f t="shared" si="2"/>
        <v>0.19020000000000081</v>
      </c>
      <c r="AK14" s="3">
        <f t="shared" si="3"/>
        <v>17.83570892723186</v>
      </c>
      <c r="AM14" s="3">
        <f t="shared" si="4"/>
        <v>8.7989365891843612</v>
      </c>
    </row>
    <row r="15" spans="1:40" x14ac:dyDescent="0.2">
      <c r="A15">
        <v>2</v>
      </c>
      <c r="B15" s="14" t="s">
        <v>45</v>
      </c>
      <c r="C15" t="s">
        <v>48</v>
      </c>
      <c r="D15" s="11">
        <v>17.1919</v>
      </c>
      <c r="H15">
        <f t="shared" ref="H15:H56" si="19">D15</f>
        <v>17.1919</v>
      </c>
      <c r="I15" s="11">
        <v>1.0236000000000001</v>
      </c>
      <c r="K15" s="10">
        <f t="shared" si="6"/>
        <v>1.0236000000000001</v>
      </c>
      <c r="L15" s="11">
        <v>18.200399999999998</v>
      </c>
      <c r="M15" s="11"/>
      <c r="N15" s="11">
        <f t="shared" si="7"/>
        <v>18.200399999999998</v>
      </c>
      <c r="O15" s="1">
        <f t="shared" si="8"/>
        <v>1.008499999999998</v>
      </c>
      <c r="P15" s="1">
        <f t="shared" si="9"/>
        <v>1.5100000000002112E-2</v>
      </c>
      <c r="Q15" s="3">
        <f t="shared" si="10"/>
        <v>1.4751856193827775</v>
      </c>
      <c r="S15" s="12">
        <v>18.068300000000001</v>
      </c>
      <c r="U15" s="11">
        <f t="shared" si="11"/>
        <v>18.068300000000001</v>
      </c>
      <c r="V15" s="1">
        <f t="shared" si="12"/>
        <v>0.13209999999999766</v>
      </c>
      <c r="W15" s="3">
        <f t="shared" si="13"/>
        <v>13.098661378284376</v>
      </c>
      <c r="X15" s="15">
        <f t="shared" si="14"/>
        <v>7.5978314259190114</v>
      </c>
      <c r="Z15" s="10">
        <v>18.0303</v>
      </c>
      <c r="AA15" s="13"/>
      <c r="AB15" s="10">
        <f t="shared" si="15"/>
        <v>18.0303</v>
      </c>
      <c r="AC15" s="1">
        <f t="shared" si="0"/>
        <v>3.8000000000000256E-2</v>
      </c>
      <c r="AD15" s="3">
        <f t="shared" si="16"/>
        <v>4.3359196713829578</v>
      </c>
      <c r="AF15" s="3">
        <f t="shared" si="1"/>
        <v>3.7679722359940833</v>
      </c>
      <c r="AH15" s="15">
        <f t="shared" si="17"/>
        <v>1.0283354537689506</v>
      </c>
      <c r="AJ15" s="1">
        <f t="shared" si="2"/>
        <v>0.17009999999999792</v>
      </c>
      <c r="AK15" s="3">
        <f t="shared" si="3"/>
        <v>16.866633614278459</v>
      </c>
      <c r="AM15" s="3">
        <f t="shared" si="4"/>
        <v>8.6261668796879611</v>
      </c>
    </row>
    <row r="16" spans="1:40" x14ac:dyDescent="0.2">
      <c r="A16">
        <v>3</v>
      </c>
      <c r="B16" s="14" t="s">
        <v>46</v>
      </c>
      <c r="C16" t="s">
        <v>48</v>
      </c>
      <c r="D16" s="11">
        <v>14.9353</v>
      </c>
      <c r="H16">
        <f t="shared" si="19"/>
        <v>14.9353</v>
      </c>
      <c r="I16" s="11">
        <v>1.0253000000000001</v>
      </c>
      <c r="K16" s="10">
        <f t="shared" si="6"/>
        <v>1.0253000000000001</v>
      </c>
      <c r="L16" s="11">
        <v>15.945600000000001</v>
      </c>
      <c r="M16" s="11"/>
      <c r="N16" s="11">
        <f t="shared" si="7"/>
        <v>15.945600000000001</v>
      </c>
      <c r="O16" s="1">
        <f t="shared" si="8"/>
        <v>1.0103000000000009</v>
      </c>
      <c r="P16" s="1">
        <f t="shared" si="9"/>
        <v>1.4999999999999236E-2</v>
      </c>
      <c r="Q16" s="3">
        <f t="shared" si="10"/>
        <v>1.4629864429922204</v>
      </c>
      <c r="S16" s="11">
        <v>15.826499999999999</v>
      </c>
      <c r="U16" s="11">
        <f t="shared" si="11"/>
        <v>15.826499999999999</v>
      </c>
      <c r="V16" s="1">
        <f t="shared" si="12"/>
        <v>0.11910000000000132</v>
      </c>
      <c r="W16" s="3">
        <f t="shared" si="13"/>
        <v>11.788577650203031</v>
      </c>
      <c r="X16" s="15">
        <f t="shared" si="14"/>
        <v>6.8379220708834287</v>
      </c>
      <c r="Z16" s="10">
        <v>15.783799999999999</v>
      </c>
      <c r="AA16" s="13"/>
      <c r="AB16" s="10">
        <f t="shared" si="15"/>
        <v>15.783799999999999</v>
      </c>
      <c r="AC16" s="1">
        <f t="shared" si="0"/>
        <v>4.269999999999996E-2</v>
      </c>
      <c r="AD16" s="3">
        <f t="shared" si="16"/>
        <v>4.7912926391382387</v>
      </c>
      <c r="AF16" s="3">
        <f t="shared" si="1"/>
        <v>4.2264673859249653</v>
      </c>
      <c r="AH16" s="15">
        <f t="shared" si="17"/>
        <v>1.1534655737711876</v>
      </c>
      <c r="AJ16" s="1">
        <f t="shared" si="2"/>
        <v>0.16180000000000128</v>
      </c>
      <c r="AK16" s="3">
        <f t="shared" si="3"/>
        <v>16.015045036127994</v>
      </c>
      <c r="AM16" s="3">
        <f t="shared" si="4"/>
        <v>7.9913876446546164</v>
      </c>
    </row>
    <row r="17" spans="1:40" x14ac:dyDescent="0.2">
      <c r="A17">
        <v>4</v>
      </c>
      <c r="B17" s="14" t="s">
        <v>47</v>
      </c>
      <c r="C17" t="s">
        <v>48</v>
      </c>
      <c r="D17" s="11">
        <v>17.419899999999998</v>
      </c>
      <c r="H17">
        <f t="shared" si="19"/>
        <v>17.419899999999998</v>
      </c>
      <c r="I17" s="11">
        <v>1.0178</v>
      </c>
      <c r="K17" s="10">
        <f t="shared" si="6"/>
        <v>1.0178</v>
      </c>
      <c r="L17" s="11">
        <v>18.423300000000001</v>
      </c>
      <c r="M17" s="11"/>
      <c r="N17" s="11">
        <f t="shared" si="7"/>
        <v>18.423300000000001</v>
      </c>
      <c r="O17" s="1">
        <f t="shared" si="8"/>
        <v>1.0034000000000027</v>
      </c>
      <c r="P17" s="1">
        <f t="shared" si="9"/>
        <v>1.4399999999997304E-2</v>
      </c>
      <c r="Q17" s="3">
        <f t="shared" si="10"/>
        <v>1.4148162703868445</v>
      </c>
      <c r="R17" s="3">
        <f>AVERAGE(Q14:Q17)</f>
        <v>1.4555204824327796</v>
      </c>
      <c r="S17" s="11">
        <v>18.299399999999999</v>
      </c>
      <c r="T17" s="3"/>
      <c r="U17" s="11">
        <f t="shared" si="11"/>
        <v>18.299399999999999</v>
      </c>
      <c r="V17" s="1">
        <f t="shared" si="12"/>
        <v>0.12390000000000256</v>
      </c>
      <c r="W17" s="3">
        <f t="shared" si="13"/>
        <v>12.348016743073771</v>
      </c>
      <c r="X17" s="15">
        <f t="shared" si="14"/>
        <v>7.1624227047991713</v>
      </c>
      <c r="Y17" s="8">
        <f>AVERAGE(X14:X17)</f>
        <v>7.2557034208694891</v>
      </c>
      <c r="Z17" s="10">
        <v>18.2591</v>
      </c>
      <c r="AA17" s="24"/>
      <c r="AB17" s="10">
        <f t="shared" si="15"/>
        <v>18.2591</v>
      </c>
      <c r="AC17" s="1">
        <f t="shared" si="0"/>
        <v>4.0299999999998448E-2</v>
      </c>
      <c r="AD17" s="3">
        <f t="shared" si="16"/>
        <v>4.5821489482658828</v>
      </c>
      <c r="AE17" s="8">
        <f>AVERAGE(AD14:AD17)</f>
        <v>4.8710439387423445</v>
      </c>
      <c r="AF17" s="3">
        <f t="shared" si="1"/>
        <v>4.0163444289414336</v>
      </c>
      <c r="AG17" s="3">
        <f>AVERAGE(AF14:AF17)</f>
        <v>4.2616044898343795</v>
      </c>
      <c r="AH17" s="15">
        <f t="shared" si="17"/>
        <v>1.0961199053894439</v>
      </c>
      <c r="AI17" s="8">
        <f>AVERAGE(AH14:AH17)</f>
        <v>1.1630550100593988</v>
      </c>
      <c r="AJ17" s="1">
        <f t="shared" si="2"/>
        <v>0.16420000000000101</v>
      </c>
      <c r="AK17" s="3">
        <f t="shared" si="3"/>
        <v>16.364361172015204</v>
      </c>
      <c r="AL17" s="3">
        <f>AVERAGE(AK14:AK17)</f>
        <v>16.770437187413378</v>
      </c>
      <c r="AM17" s="3">
        <f t="shared" si="4"/>
        <v>8.2585426101886146</v>
      </c>
      <c r="AN17" s="8">
        <f>AVERAGE(AM14:AM17)</f>
        <v>8.4187584309288876</v>
      </c>
    </row>
    <row r="18" spans="1:40" x14ac:dyDescent="0.2">
      <c r="A18">
        <v>7</v>
      </c>
      <c r="B18" t="s">
        <v>57</v>
      </c>
      <c r="C18" t="s">
        <v>48</v>
      </c>
      <c r="D18" s="11">
        <v>17.2898</v>
      </c>
      <c r="H18">
        <f t="shared" si="19"/>
        <v>17.2898</v>
      </c>
      <c r="I18" s="11">
        <v>1.0208999999999999</v>
      </c>
      <c r="K18" s="10">
        <f t="shared" si="6"/>
        <v>1.0208999999999999</v>
      </c>
      <c r="L18" s="11">
        <v>18.294599999999999</v>
      </c>
      <c r="M18" s="11"/>
      <c r="N18" s="11">
        <f t="shared" si="7"/>
        <v>18.294599999999999</v>
      </c>
      <c r="O18" s="1">
        <f t="shared" si="8"/>
        <v>1.0047999999999995</v>
      </c>
      <c r="P18" s="1">
        <f t="shared" si="9"/>
        <v>1.6100000000000447E-2</v>
      </c>
      <c r="Q18" s="3">
        <f t="shared" si="10"/>
        <v>1.577039866784254</v>
      </c>
      <c r="S18" s="11">
        <v>18.149699999999999</v>
      </c>
      <c r="U18" s="11">
        <f t="shared" si="11"/>
        <v>18.149699999999999</v>
      </c>
      <c r="V18" s="1">
        <f t="shared" si="12"/>
        <v>0.14489999999999981</v>
      </c>
      <c r="W18" s="3">
        <f t="shared" si="13"/>
        <v>14.420780254777057</v>
      </c>
      <c r="X18" s="15">
        <f t="shared" si="14"/>
        <v>8.3647217255087334</v>
      </c>
      <c r="Z18" s="10">
        <v>18.114599999999999</v>
      </c>
      <c r="AA18" s="13"/>
      <c r="AB18" s="10">
        <f t="shared" si="15"/>
        <v>18.114599999999999</v>
      </c>
      <c r="AC18" s="1">
        <f t="shared" si="0"/>
        <v>3.5099999999999909E-2</v>
      </c>
      <c r="AD18" s="3">
        <f t="shared" si="16"/>
        <v>4.081869984881954</v>
      </c>
      <c r="AF18" s="3">
        <f t="shared" si="1"/>
        <v>3.4932324840764259</v>
      </c>
      <c r="AH18" s="15">
        <f t="shared" si="17"/>
        <v>0.95335490461368977</v>
      </c>
      <c r="AJ18" s="1">
        <f t="shared" si="2"/>
        <v>0.17999999999999972</v>
      </c>
      <c r="AK18" s="3">
        <f t="shared" si="3"/>
        <v>17.914012738853486</v>
      </c>
      <c r="AM18" s="3">
        <f t="shared" si="4"/>
        <v>9.3180766301224232</v>
      </c>
    </row>
    <row r="19" spans="1:40" x14ac:dyDescent="0.2">
      <c r="A19">
        <v>9</v>
      </c>
      <c r="B19" t="s">
        <v>11</v>
      </c>
      <c r="C19" t="s">
        <v>48</v>
      </c>
      <c r="D19" s="11">
        <v>15.873699999999999</v>
      </c>
      <c r="H19">
        <f t="shared" si="19"/>
        <v>15.873699999999999</v>
      </c>
      <c r="I19" s="11">
        <v>1.125</v>
      </c>
      <c r="K19" s="10">
        <f t="shared" si="6"/>
        <v>1.125</v>
      </c>
      <c r="L19" s="11">
        <v>16.9803</v>
      </c>
      <c r="M19" s="11"/>
      <c r="N19" s="11">
        <f t="shared" si="7"/>
        <v>16.9803</v>
      </c>
      <c r="O19" s="1">
        <f t="shared" si="8"/>
        <v>1.1066000000000003</v>
      </c>
      <c r="P19" s="1">
        <f t="shared" si="9"/>
        <v>1.839999999999975E-2</v>
      </c>
      <c r="Q19" s="3">
        <f t="shared" si="10"/>
        <v>1.6355555555555332</v>
      </c>
      <c r="S19" s="11">
        <v>16.835000000000001</v>
      </c>
      <c r="U19" s="11">
        <f t="shared" si="11"/>
        <v>16.835000000000001</v>
      </c>
      <c r="V19" s="1">
        <f t="shared" si="12"/>
        <v>0.14529999999999887</v>
      </c>
      <c r="W19" s="3">
        <f t="shared" si="13"/>
        <v>13.130309054762229</v>
      </c>
      <c r="X19" s="15">
        <f t="shared" si="14"/>
        <v>7.6161885468458408</v>
      </c>
      <c r="Z19" s="10">
        <v>16.793500000000002</v>
      </c>
      <c r="AA19" s="13"/>
      <c r="AB19" s="10">
        <f t="shared" si="15"/>
        <v>16.793500000000002</v>
      </c>
      <c r="AC19" s="1">
        <f t="shared" si="0"/>
        <v>4.1499999999999204E-2</v>
      </c>
      <c r="AD19" s="3">
        <f t="shared" si="16"/>
        <v>4.3170706335170239</v>
      </c>
      <c r="AF19" s="3">
        <f t="shared" si="1"/>
        <v>3.7502259172238568</v>
      </c>
      <c r="AH19" s="15">
        <f t="shared" si="17"/>
        <v>1.0234922204268941</v>
      </c>
      <c r="AJ19" s="1">
        <f t="shared" si="2"/>
        <v>0.18679999999999808</v>
      </c>
      <c r="AK19" s="3">
        <f t="shared" si="3"/>
        <v>16.880534971986087</v>
      </c>
      <c r="AM19" s="3">
        <f t="shared" si="4"/>
        <v>8.6396807672727345</v>
      </c>
    </row>
    <row r="20" spans="1:40" x14ac:dyDescent="0.2">
      <c r="A20">
        <v>10</v>
      </c>
      <c r="B20" t="s">
        <v>12</v>
      </c>
      <c r="C20" t="s">
        <v>48</v>
      </c>
      <c r="D20" s="11">
        <v>15.475</v>
      </c>
      <c r="H20">
        <f t="shared" si="19"/>
        <v>15.475</v>
      </c>
      <c r="I20" s="11">
        <v>1.1224000000000001</v>
      </c>
      <c r="K20" s="10">
        <f t="shared" si="6"/>
        <v>1.1224000000000001</v>
      </c>
      <c r="L20" s="11">
        <v>16.576799999999999</v>
      </c>
      <c r="M20" s="11"/>
      <c r="N20" s="11">
        <f t="shared" si="7"/>
        <v>16.576799999999999</v>
      </c>
      <c r="O20" s="1">
        <f t="shared" si="8"/>
        <v>1.101799999999999</v>
      </c>
      <c r="P20" s="1">
        <f t="shared" si="9"/>
        <v>2.0600000000001062E-2</v>
      </c>
      <c r="Q20" s="3">
        <f t="shared" si="10"/>
        <v>1.8353528153956755</v>
      </c>
      <c r="S20" s="11">
        <v>16.430900000000001</v>
      </c>
      <c r="U20" s="11">
        <f t="shared" si="11"/>
        <v>16.430900000000001</v>
      </c>
      <c r="V20" s="1">
        <f t="shared" si="12"/>
        <v>0.14589999999999748</v>
      </c>
      <c r="W20" s="3">
        <f t="shared" si="13"/>
        <v>13.24196768923558</v>
      </c>
      <c r="X20" s="15">
        <f t="shared" si="14"/>
        <v>7.6809557362155338</v>
      </c>
      <c r="Z20" s="10">
        <v>16.376000000000001</v>
      </c>
      <c r="AA20" s="13"/>
      <c r="AB20" s="10">
        <f t="shared" si="15"/>
        <v>16.376000000000001</v>
      </c>
      <c r="AC20" s="1">
        <f t="shared" si="0"/>
        <v>5.4899999999999949E-2</v>
      </c>
      <c r="AD20" s="3">
        <f t="shared" si="16"/>
        <v>5.7432785856260971</v>
      </c>
      <c r="AF20" s="3">
        <f t="shared" si="1"/>
        <v>4.9827554910147027</v>
      </c>
      <c r="AH20" s="15">
        <f t="shared" si="17"/>
        <v>1.3598678036757117</v>
      </c>
      <c r="AJ20" s="1">
        <f t="shared" si="2"/>
        <v>0.20079999999999742</v>
      </c>
      <c r="AK20" s="3">
        <f t="shared" si="3"/>
        <v>18.224723180250283</v>
      </c>
      <c r="AM20" s="3">
        <f t="shared" si="4"/>
        <v>9.040823539891246</v>
      </c>
    </row>
    <row r="21" spans="1:40" x14ac:dyDescent="0.2">
      <c r="A21">
        <v>11</v>
      </c>
      <c r="B21" t="s">
        <v>13</v>
      </c>
      <c r="C21" t="s">
        <v>48</v>
      </c>
      <c r="D21" s="11">
        <v>15.5242</v>
      </c>
      <c r="H21">
        <f t="shared" si="19"/>
        <v>15.5242</v>
      </c>
      <c r="I21" s="11">
        <v>1.0064</v>
      </c>
      <c r="K21" s="10">
        <f t="shared" si="6"/>
        <v>1.0064</v>
      </c>
      <c r="L21" s="11">
        <v>16.517399999999999</v>
      </c>
      <c r="M21" s="11"/>
      <c r="N21" s="11">
        <f t="shared" si="7"/>
        <v>16.517399999999999</v>
      </c>
      <c r="O21" s="1">
        <f t="shared" si="8"/>
        <v>0.99319999999999808</v>
      </c>
      <c r="P21" s="1">
        <f t="shared" si="9"/>
        <v>1.3200000000001877E-2</v>
      </c>
      <c r="Q21" s="3">
        <f t="shared" si="10"/>
        <v>1.3116057233706158</v>
      </c>
      <c r="S21" s="11">
        <v>16.374199999999998</v>
      </c>
      <c r="U21" s="11">
        <f t="shared" si="11"/>
        <v>16.374199999999998</v>
      </c>
      <c r="V21" s="1">
        <f t="shared" si="12"/>
        <v>0.14320000000000022</v>
      </c>
      <c r="W21" s="3">
        <f t="shared" si="13"/>
        <v>14.418042690294049</v>
      </c>
      <c r="X21" s="15">
        <f t="shared" si="14"/>
        <v>8.3631338110754339</v>
      </c>
      <c r="Z21" s="10">
        <v>16.327200000000001</v>
      </c>
      <c r="AA21" s="13"/>
      <c r="AB21" s="10">
        <f t="shared" si="15"/>
        <v>16.327200000000001</v>
      </c>
      <c r="AC21" s="1">
        <f t="shared" si="0"/>
        <v>4.6999999999997044E-2</v>
      </c>
      <c r="AD21" s="3">
        <f t="shared" si="16"/>
        <v>5.5294117647055483</v>
      </c>
      <c r="AF21" s="3">
        <f t="shared" si="1"/>
        <v>4.7321788159481608</v>
      </c>
      <c r="AH21" s="15">
        <f t="shared" si="17"/>
        <v>1.2914817162207746</v>
      </c>
      <c r="AJ21" s="1">
        <f t="shared" si="2"/>
        <v>0.19019999999999726</v>
      </c>
      <c r="AK21" s="3">
        <f t="shared" si="3"/>
        <v>19.150221506242211</v>
      </c>
      <c r="AM21" s="3">
        <f t="shared" si="4"/>
        <v>9.6546155272962082</v>
      </c>
    </row>
    <row r="22" spans="1:40" x14ac:dyDescent="0.2">
      <c r="A22">
        <v>12</v>
      </c>
      <c r="B22" t="s">
        <v>14</v>
      </c>
      <c r="C22" t="s">
        <v>48</v>
      </c>
      <c r="D22" s="11">
        <v>12.6152</v>
      </c>
      <c r="H22">
        <f t="shared" si="19"/>
        <v>12.6152</v>
      </c>
      <c r="I22" s="11">
        <v>1.0168999999999999</v>
      </c>
      <c r="K22" s="10">
        <f t="shared" si="6"/>
        <v>1.0168999999999999</v>
      </c>
      <c r="L22" s="11">
        <v>13.6165</v>
      </c>
      <c r="M22" s="11"/>
      <c r="N22" s="11">
        <f t="shared" si="7"/>
        <v>13.6165</v>
      </c>
      <c r="O22" s="1">
        <f t="shared" si="8"/>
        <v>1.0013000000000005</v>
      </c>
      <c r="P22" s="1">
        <f t="shared" si="9"/>
        <v>1.5599999999999392E-2</v>
      </c>
      <c r="Q22" s="3">
        <f t="shared" si="10"/>
        <v>1.5340741469170414</v>
      </c>
      <c r="R22" s="3">
        <f>AVERAGE(Q19:Q22)</f>
        <v>1.5791470603097166</v>
      </c>
      <c r="S22" s="11">
        <v>13.481400000000001</v>
      </c>
      <c r="T22" s="3"/>
      <c r="U22" s="11">
        <f t="shared" si="11"/>
        <v>13.481400000000001</v>
      </c>
      <c r="V22" s="1">
        <f t="shared" si="12"/>
        <v>0.13509999999999955</v>
      </c>
      <c r="W22" s="3">
        <f t="shared" si="13"/>
        <v>13.492459802257015</v>
      </c>
      <c r="X22" s="15">
        <f t="shared" si="14"/>
        <v>7.8262527855319108</v>
      </c>
      <c r="Y22" s="4">
        <f>AVERAGE(X19:X22)</f>
        <v>7.8716327199171792</v>
      </c>
      <c r="Z22" s="10">
        <v>13.440799999999999</v>
      </c>
      <c r="AA22" s="24"/>
      <c r="AB22" s="10">
        <f t="shared" si="15"/>
        <v>13.440799999999999</v>
      </c>
      <c r="AC22" s="1">
        <f t="shared" si="0"/>
        <v>4.0600000000001302E-2</v>
      </c>
      <c r="AD22" s="3">
        <f t="shared" si="16"/>
        <v>4.6871392288156608</v>
      </c>
      <c r="AE22" s="4">
        <f>AVERAGE(AD19:AD22)</f>
        <v>5.0692250531660825</v>
      </c>
      <c r="AF22" s="3">
        <f t="shared" si="1"/>
        <v>4.0547288524918885</v>
      </c>
      <c r="AG22" s="3">
        <f>AVERAGE(AF19:AF22)</f>
        <v>4.3799722691696523</v>
      </c>
      <c r="AH22" s="15">
        <f t="shared" si="17"/>
        <v>1.1065955833236798</v>
      </c>
      <c r="AI22" s="4">
        <f>AVERAGE(AH19:AH22)</f>
        <v>1.1953593309117649</v>
      </c>
      <c r="AJ22" s="1">
        <f t="shared" si="2"/>
        <v>0.17570000000000086</v>
      </c>
      <c r="AK22" s="3">
        <f t="shared" si="3"/>
        <v>17.547188654748901</v>
      </c>
      <c r="AL22" s="3">
        <f>AVERAGE(AK19:AK22)</f>
        <v>17.950667078306871</v>
      </c>
      <c r="AM22" s="3">
        <f t="shared" si="4"/>
        <v>8.9328483688555913</v>
      </c>
      <c r="AN22" s="4">
        <f>AVERAGE(AM19:AM22)</f>
        <v>9.0669920508289437</v>
      </c>
    </row>
    <row r="23" spans="1:40" x14ac:dyDescent="0.2">
      <c r="A23">
        <v>1</v>
      </c>
      <c r="B23" t="s">
        <v>15</v>
      </c>
      <c r="C23" t="s">
        <v>48</v>
      </c>
      <c r="D23" s="11">
        <v>17.2896</v>
      </c>
      <c r="H23">
        <f t="shared" si="19"/>
        <v>17.2896</v>
      </c>
      <c r="I23" s="11">
        <v>1.1124000000000001</v>
      </c>
      <c r="K23" s="10">
        <f t="shared" si="6"/>
        <v>1.1124000000000001</v>
      </c>
      <c r="L23" s="11">
        <v>18.381399999999999</v>
      </c>
      <c r="M23" s="11"/>
      <c r="N23" s="11">
        <f t="shared" si="7"/>
        <v>18.381399999999999</v>
      </c>
      <c r="O23" s="1">
        <f t="shared" si="8"/>
        <v>1.0917999999999992</v>
      </c>
      <c r="P23" s="1">
        <f t="shared" si="9"/>
        <v>2.060000000000084E-2</v>
      </c>
      <c r="Q23" s="3">
        <f t="shared" si="10"/>
        <v>1.8518518518519274</v>
      </c>
      <c r="S23" s="11">
        <f>18.2472</f>
        <v>18.247199999999999</v>
      </c>
      <c r="T23" s="11">
        <v>18.247599999999998</v>
      </c>
      <c r="U23" s="11">
        <f t="shared" si="11"/>
        <v>18.247399999999999</v>
      </c>
      <c r="V23" s="1">
        <f t="shared" si="12"/>
        <v>0.13400000000000034</v>
      </c>
      <c r="W23" s="3">
        <f t="shared" si="13"/>
        <v>12.273310130060491</v>
      </c>
      <c r="X23" s="15">
        <f t="shared" si="14"/>
        <v>7.1190894025872913</v>
      </c>
      <c r="Z23" s="10">
        <v>18.198399999999999</v>
      </c>
      <c r="AA23" s="10">
        <v>18.198499999999999</v>
      </c>
      <c r="AB23" s="10">
        <f t="shared" si="15"/>
        <v>18.198450000000001</v>
      </c>
      <c r="AC23" s="1">
        <f t="shared" si="0"/>
        <v>4.8949999999997829E-2</v>
      </c>
      <c r="AD23" s="3">
        <f t="shared" si="16"/>
        <v>5.1106702860720281</v>
      </c>
      <c r="AF23" s="3">
        <f t="shared" si="1"/>
        <v>4.4834218721375585</v>
      </c>
      <c r="AH23" s="16">
        <f t="shared" si="17"/>
        <v>1.223592260388793</v>
      </c>
      <c r="AJ23" s="1">
        <f t="shared" si="2"/>
        <v>0.18294999999999817</v>
      </c>
      <c r="AK23" s="3">
        <f t="shared" si="3"/>
        <v>16.756732002198049</v>
      </c>
      <c r="AM23" s="3">
        <f t="shared" si="4"/>
        <v>8.3426816629760836</v>
      </c>
    </row>
    <row r="24" spans="1:40" x14ac:dyDescent="0.2">
      <c r="A24">
        <v>2</v>
      </c>
      <c r="B24" t="s">
        <v>16</v>
      </c>
      <c r="C24" t="s">
        <v>48</v>
      </c>
      <c r="D24" s="11">
        <v>15.473100000000001</v>
      </c>
      <c r="H24">
        <f t="shared" si="19"/>
        <v>15.473100000000001</v>
      </c>
      <c r="I24" s="11">
        <v>1.1986000000000001</v>
      </c>
      <c r="K24" s="10">
        <f t="shared" si="6"/>
        <v>1.1986000000000001</v>
      </c>
      <c r="L24" s="11">
        <v>16.649000000000001</v>
      </c>
      <c r="M24" s="11"/>
      <c r="N24" s="11">
        <f t="shared" si="7"/>
        <v>16.649000000000001</v>
      </c>
      <c r="O24" s="1">
        <f t="shared" si="8"/>
        <v>1.1759000000000004</v>
      </c>
      <c r="P24" s="1">
        <f t="shared" si="9"/>
        <v>2.269999999999972E-2</v>
      </c>
      <c r="Q24" s="3">
        <f t="shared" si="10"/>
        <v>1.8938761888870115</v>
      </c>
      <c r="S24" s="11">
        <v>16.504300000000001</v>
      </c>
      <c r="T24" s="11">
        <v>16.506499999999999</v>
      </c>
      <c r="U24" s="11">
        <f t="shared" si="11"/>
        <v>16.505400000000002</v>
      </c>
      <c r="V24" s="1">
        <f t="shared" si="12"/>
        <v>0.14359999999999928</v>
      </c>
      <c r="W24" s="3">
        <f t="shared" si="13"/>
        <v>12.211922782549472</v>
      </c>
      <c r="X24" s="15">
        <f t="shared" si="14"/>
        <v>7.083481892430088</v>
      </c>
      <c r="Z24" s="10">
        <v>16.444800000000001</v>
      </c>
      <c r="AA24" s="10">
        <v>16.445599999999999</v>
      </c>
      <c r="AB24" s="10">
        <f t="shared" si="15"/>
        <v>16.4452</v>
      </c>
      <c r="AC24" s="1">
        <f t="shared" si="0"/>
        <v>6.0200000000001808E-2</v>
      </c>
      <c r="AD24" s="3">
        <f t="shared" si="16"/>
        <v>5.8316380897027749</v>
      </c>
      <c r="AF24" s="3">
        <f t="shared" si="1"/>
        <v>5.1194829492305294</v>
      </c>
      <c r="AH24" s="16">
        <f t="shared" si="17"/>
        <v>1.3971827529324845</v>
      </c>
      <c r="AJ24" s="1">
        <f t="shared" si="2"/>
        <v>0.20380000000000109</v>
      </c>
      <c r="AK24" s="3">
        <f t="shared" si="3"/>
        <v>17.331405731779999</v>
      </c>
      <c r="AM24" s="3">
        <f t="shared" si="4"/>
        <v>8.4806646453625731</v>
      </c>
    </row>
    <row r="25" spans="1:40" x14ac:dyDescent="0.2">
      <c r="A25">
        <v>3</v>
      </c>
      <c r="B25" t="s">
        <v>17</v>
      </c>
      <c r="C25" t="s">
        <v>48</v>
      </c>
      <c r="D25" s="11">
        <v>14.356199999999999</v>
      </c>
      <c r="H25">
        <f t="shared" si="19"/>
        <v>14.356199999999999</v>
      </c>
      <c r="I25" s="11">
        <v>1.0738000000000001</v>
      </c>
      <c r="K25" s="10">
        <f t="shared" si="6"/>
        <v>1.0738000000000001</v>
      </c>
      <c r="L25" s="11">
        <v>15.408799999999999</v>
      </c>
      <c r="M25" s="11"/>
      <c r="N25" s="11">
        <f t="shared" si="7"/>
        <v>15.408799999999999</v>
      </c>
      <c r="O25" s="1">
        <f t="shared" si="8"/>
        <v>1.0526</v>
      </c>
      <c r="P25" s="1">
        <f t="shared" si="9"/>
        <v>2.1200000000000108E-2</v>
      </c>
      <c r="Q25" s="3">
        <f t="shared" si="10"/>
        <v>1.9742968895511366</v>
      </c>
      <c r="S25" s="11">
        <v>15.281499999999999</v>
      </c>
      <c r="T25" s="11">
        <v>15.2821</v>
      </c>
      <c r="U25" s="11">
        <f t="shared" si="11"/>
        <v>15.2818</v>
      </c>
      <c r="V25" s="1">
        <f t="shared" si="12"/>
        <v>0.12699999999999889</v>
      </c>
      <c r="W25" s="3">
        <f t="shared" si="13"/>
        <v>12.065361960858722</v>
      </c>
      <c r="X25" s="15">
        <f t="shared" si="14"/>
        <v>6.9984698148832489</v>
      </c>
      <c r="Z25" s="10">
        <v>15.2308</v>
      </c>
      <c r="AA25" s="10">
        <v>15.2311</v>
      </c>
      <c r="AB25" s="10">
        <f t="shared" si="15"/>
        <v>15.23095</v>
      </c>
      <c r="AC25" s="1">
        <f t="shared" si="0"/>
        <v>5.0850000000000506E-2</v>
      </c>
      <c r="AD25" s="3">
        <f t="shared" si="16"/>
        <v>5.4937337942956406</v>
      </c>
      <c r="AF25" s="3">
        <f t="shared" si="1"/>
        <v>4.8308949268478534</v>
      </c>
      <c r="AH25" s="16">
        <f t="shared" si="17"/>
        <v>1.3184228055755798</v>
      </c>
      <c r="AJ25" s="1">
        <f t="shared" si="2"/>
        <v>0.1778499999999994</v>
      </c>
      <c r="AK25" s="3">
        <f t="shared" si="3"/>
        <v>16.896256887706574</v>
      </c>
      <c r="AM25" s="3">
        <f t="shared" si="4"/>
        <v>8.3168926204588285</v>
      </c>
    </row>
    <row r="26" spans="1:40" x14ac:dyDescent="0.2">
      <c r="A26">
        <v>4</v>
      </c>
      <c r="B26" t="s">
        <v>18</v>
      </c>
      <c r="C26" t="s">
        <v>48</v>
      </c>
      <c r="D26" s="11">
        <v>17.570499999999999</v>
      </c>
      <c r="H26">
        <f t="shared" si="19"/>
        <v>17.570499999999999</v>
      </c>
      <c r="I26" s="11">
        <v>1.0067999999999999</v>
      </c>
      <c r="K26" s="10">
        <f t="shared" si="6"/>
        <v>1.0067999999999999</v>
      </c>
      <c r="L26" s="11">
        <v>18.558199999999999</v>
      </c>
      <c r="M26" s="11"/>
      <c r="N26" s="11">
        <f t="shared" si="7"/>
        <v>18.558199999999999</v>
      </c>
      <c r="O26" s="1">
        <f t="shared" si="8"/>
        <v>0.98770000000000024</v>
      </c>
      <c r="P26" s="1">
        <f t="shared" si="9"/>
        <v>1.9099999999999673E-2</v>
      </c>
      <c r="Q26" s="3">
        <f t="shared" si="10"/>
        <v>1.8970997218911081</v>
      </c>
      <c r="R26" s="3">
        <f>AVERAGE(Q23:Q26)</f>
        <v>1.904281163045296</v>
      </c>
      <c r="S26" s="11">
        <v>18.4358</v>
      </c>
      <c r="T26" s="11">
        <v>18.4343</v>
      </c>
      <c r="U26" s="11">
        <f t="shared" si="11"/>
        <v>18.43505</v>
      </c>
      <c r="V26" s="1">
        <f t="shared" si="12"/>
        <v>0.12314999999999898</v>
      </c>
      <c r="W26" s="3">
        <f t="shared" si="13"/>
        <v>12.468360838311122</v>
      </c>
      <c r="X26" s="15">
        <f t="shared" si="14"/>
        <v>7.232227864449607</v>
      </c>
      <c r="Y26" s="7">
        <f>AVERAGE(X23:X26)</f>
        <v>7.1083172435875586</v>
      </c>
      <c r="Z26" s="10">
        <v>18.394600000000001</v>
      </c>
      <c r="AA26" s="10">
        <v>18.393899999999999</v>
      </c>
      <c r="AB26" s="10">
        <f t="shared" si="15"/>
        <v>18.39425</v>
      </c>
      <c r="AC26" s="1">
        <f t="shared" si="0"/>
        <v>4.0800000000000836E-2</v>
      </c>
      <c r="AD26" s="3">
        <f t="shared" si="16"/>
        <v>4.7192180903361027</v>
      </c>
      <c r="AE26" s="7">
        <f>AVERAGE(AD23:AD26)</f>
        <v>5.2888150651016366</v>
      </c>
      <c r="AF26" s="3">
        <f t="shared" si="1"/>
        <v>4.1308089500861422</v>
      </c>
      <c r="AG26" s="3">
        <f>AVERAGE(AF23:AF26)</f>
        <v>4.6411521745755211</v>
      </c>
      <c r="AH26" s="16">
        <f t="shared" si="17"/>
        <v>1.1273589692464883</v>
      </c>
      <c r="AI26" s="7">
        <f>AVERAGE(AH23:AH26)</f>
        <v>1.2666391970358364</v>
      </c>
      <c r="AJ26" s="1">
        <f t="shared" si="2"/>
        <v>0.16394999999999982</v>
      </c>
      <c r="AK26" s="3">
        <f t="shared" si="3"/>
        <v>16.599169788397266</v>
      </c>
      <c r="AL26" s="3">
        <f>AVERAGE(AK23:AK26)</f>
        <v>16.895891102520469</v>
      </c>
      <c r="AM26" s="3">
        <f t="shared" si="4"/>
        <v>8.3595868336960955</v>
      </c>
      <c r="AN26" s="7">
        <f>AVERAGE(AM23:AM26)</f>
        <v>8.3749564406233965</v>
      </c>
    </row>
    <row r="27" spans="1:40" x14ac:dyDescent="0.2">
      <c r="A27">
        <v>5</v>
      </c>
      <c r="B27" t="s">
        <v>44</v>
      </c>
      <c r="C27" t="s">
        <v>48</v>
      </c>
      <c r="D27" s="11">
        <v>18.93</v>
      </c>
      <c r="H27">
        <f t="shared" si="19"/>
        <v>18.93</v>
      </c>
      <c r="I27" s="11">
        <v>1.0088999999999999</v>
      </c>
      <c r="K27" s="10">
        <f t="shared" si="6"/>
        <v>1.0088999999999999</v>
      </c>
      <c r="L27" s="11">
        <v>19.9236</v>
      </c>
      <c r="M27" s="11"/>
      <c r="N27" s="11">
        <f t="shared" si="7"/>
        <v>19.9236</v>
      </c>
      <c r="O27" s="1">
        <f t="shared" si="8"/>
        <v>0.9936000000000007</v>
      </c>
      <c r="P27" s="1">
        <f t="shared" si="9"/>
        <v>1.5299999999999203E-2</v>
      </c>
      <c r="Q27" s="3">
        <f t="shared" si="10"/>
        <v>1.5165031222122316</v>
      </c>
      <c r="S27" s="11">
        <v>19.799900000000001</v>
      </c>
      <c r="T27" s="11">
        <v>19.799700000000001</v>
      </c>
      <c r="U27" s="11">
        <f t="shared" si="11"/>
        <v>19.799800000000001</v>
      </c>
      <c r="V27" s="1">
        <f t="shared" si="12"/>
        <v>0.12379999999999924</v>
      </c>
      <c r="W27" s="3">
        <f t="shared" si="13"/>
        <v>12.459742351046614</v>
      </c>
      <c r="X27" s="15">
        <f t="shared" si="14"/>
        <v>7.227228741906389</v>
      </c>
      <c r="Z27" s="10">
        <v>19.747599999999998</v>
      </c>
      <c r="AA27" s="10">
        <v>19.748000000000001</v>
      </c>
      <c r="AB27" s="10">
        <f t="shared" si="15"/>
        <v>19.747799999999998</v>
      </c>
      <c r="AC27" s="1">
        <f t="shared" si="0"/>
        <v>5.2000000000003155E-2</v>
      </c>
      <c r="AD27" s="3">
        <f t="shared" si="16"/>
        <v>5.97838583582468</v>
      </c>
      <c r="AF27" s="3">
        <f t="shared" si="1"/>
        <v>5.2334943639294602</v>
      </c>
      <c r="AH27" s="16">
        <f t="shared" si="17"/>
        <v>1.428298157326735</v>
      </c>
      <c r="AJ27" s="1">
        <f t="shared" si="2"/>
        <v>0.1758000000000024</v>
      </c>
      <c r="AK27" s="3">
        <f t="shared" si="3"/>
        <v>17.693236714976074</v>
      </c>
      <c r="AM27" s="3">
        <f t="shared" si="4"/>
        <v>8.6555268992331236</v>
      </c>
    </row>
    <row r="28" spans="1:40" x14ac:dyDescent="0.2">
      <c r="A28">
        <v>6</v>
      </c>
      <c r="B28" t="s">
        <v>45</v>
      </c>
      <c r="C28" t="s">
        <v>48</v>
      </c>
      <c r="D28" s="11">
        <v>15.873699999999999</v>
      </c>
      <c r="H28">
        <f>D28</f>
        <v>15.873699999999999</v>
      </c>
      <c r="I28" s="11">
        <v>1.02</v>
      </c>
      <c r="K28" s="10">
        <f t="shared" si="6"/>
        <v>1.02</v>
      </c>
      <c r="L28" s="11">
        <v>16.875599999999999</v>
      </c>
      <c r="M28" s="11"/>
      <c r="N28" s="11">
        <f t="shared" si="7"/>
        <v>16.875599999999999</v>
      </c>
      <c r="O28" s="1">
        <f t="shared" si="8"/>
        <v>1.0018999999999991</v>
      </c>
      <c r="P28" s="1">
        <f t="shared" si="9"/>
        <v>1.8100000000000893E-2</v>
      </c>
      <c r="Q28" s="3">
        <f t="shared" si="10"/>
        <v>1.774509803921656</v>
      </c>
      <c r="S28" s="11">
        <v>16.747199999999999</v>
      </c>
      <c r="T28" s="11">
        <v>16.747499999999999</v>
      </c>
      <c r="U28" s="11">
        <f t="shared" si="11"/>
        <v>16.747349999999997</v>
      </c>
      <c r="V28" s="1">
        <f t="shared" si="12"/>
        <v>0.12825000000000131</v>
      </c>
      <c r="W28" s="3">
        <f t="shared" si="13"/>
        <v>12.800678710450287</v>
      </c>
      <c r="X28" s="15">
        <f t="shared" si="14"/>
        <v>7.424987651073252</v>
      </c>
      <c r="Z28" s="10">
        <v>16.708300000000001</v>
      </c>
      <c r="AA28" s="10">
        <v>16.7088</v>
      </c>
      <c r="AB28" s="10">
        <f t="shared" si="15"/>
        <v>16.708550000000002</v>
      </c>
      <c r="AC28" s="1">
        <f t="shared" si="0"/>
        <v>3.8799999999994839E-2</v>
      </c>
      <c r="AD28" s="3">
        <f t="shared" si="16"/>
        <v>4.4411377553934566</v>
      </c>
      <c r="AF28" s="3">
        <f t="shared" si="1"/>
        <v>3.8726419802370371</v>
      </c>
      <c r="AH28" s="16">
        <f t="shared" si="17"/>
        <v>1.0569013778789411</v>
      </c>
      <c r="AJ28" s="1">
        <f t="shared" si="2"/>
        <v>0.16704999999999615</v>
      </c>
      <c r="AK28" s="3">
        <f t="shared" si="3"/>
        <v>16.673320690687323</v>
      </c>
      <c r="AM28" s="3">
        <f t="shared" si="4"/>
        <v>8.4818890289521924</v>
      </c>
    </row>
    <row r="29" spans="1:40" x14ac:dyDescent="0.2">
      <c r="A29">
        <v>7</v>
      </c>
      <c r="B29" t="s">
        <v>46</v>
      </c>
      <c r="C29" t="s">
        <v>48</v>
      </c>
      <c r="D29" s="11">
        <v>17.190200000000001</v>
      </c>
      <c r="H29">
        <f t="shared" si="19"/>
        <v>17.190200000000001</v>
      </c>
      <c r="I29" s="11">
        <v>1.0842000000000001</v>
      </c>
      <c r="K29" s="10">
        <f t="shared" si="6"/>
        <v>1.0842000000000001</v>
      </c>
      <c r="L29" s="11">
        <v>18.2547</v>
      </c>
      <c r="M29" s="11"/>
      <c r="N29" s="11">
        <f t="shared" si="7"/>
        <v>18.2547</v>
      </c>
      <c r="O29" s="1">
        <f t="shared" si="8"/>
        <v>1.0644999999999989</v>
      </c>
      <c r="P29" s="1">
        <f t="shared" si="9"/>
        <v>1.9700000000001161E-2</v>
      </c>
      <c r="Q29" s="3">
        <f t="shared" si="10"/>
        <v>1.8170079321159529</v>
      </c>
      <c r="S29" s="11">
        <v>18.136099999999999</v>
      </c>
      <c r="T29" s="11">
        <v>18.135400000000001</v>
      </c>
      <c r="U29" s="11">
        <f t="shared" si="11"/>
        <v>18.135750000000002</v>
      </c>
      <c r="V29" s="1">
        <f t="shared" si="12"/>
        <v>0.11894999999999811</v>
      </c>
      <c r="W29" s="3">
        <f t="shared" si="13"/>
        <v>11.174260216063715</v>
      </c>
      <c r="X29" s="15">
        <f t="shared" si="14"/>
        <v>6.4815894524731528</v>
      </c>
      <c r="Z29" s="10">
        <v>18.085699999999999</v>
      </c>
      <c r="AA29" s="10">
        <v>18.086400000000001</v>
      </c>
      <c r="AB29" s="10">
        <f t="shared" si="15"/>
        <v>18.08605</v>
      </c>
      <c r="AC29" s="1">
        <f t="shared" si="0"/>
        <v>4.970000000000141E-2</v>
      </c>
      <c r="AD29" s="3">
        <f t="shared" si="16"/>
        <v>5.2562000951828427</v>
      </c>
      <c r="AF29" s="3">
        <f t="shared" si="1"/>
        <v>4.6688586190701233</v>
      </c>
      <c r="AH29" s="16">
        <f t="shared" si="17"/>
        <v>1.2742006962686363</v>
      </c>
      <c r="AJ29" s="1">
        <f t="shared" si="2"/>
        <v>0.16864999999999952</v>
      </c>
      <c r="AK29" s="3">
        <f t="shared" si="3"/>
        <v>15.843118835133838</v>
      </c>
      <c r="AM29" s="3">
        <f t="shared" si="4"/>
        <v>7.7557901487417888</v>
      </c>
    </row>
    <row r="30" spans="1:40" x14ac:dyDescent="0.2">
      <c r="A30">
        <v>8</v>
      </c>
      <c r="B30" t="s">
        <v>47</v>
      </c>
      <c r="C30" t="s">
        <v>48</v>
      </c>
      <c r="D30" s="11">
        <v>17.4194</v>
      </c>
      <c r="H30">
        <f t="shared" si="19"/>
        <v>17.4194</v>
      </c>
      <c r="I30" s="11">
        <v>1.0603</v>
      </c>
      <c r="K30" s="10">
        <f t="shared" si="6"/>
        <v>1.0603</v>
      </c>
      <c r="L30" s="11">
        <v>18.465</v>
      </c>
      <c r="M30" s="11"/>
      <c r="N30" s="11">
        <f t="shared" si="7"/>
        <v>18.465</v>
      </c>
      <c r="O30" s="1">
        <f t="shared" si="8"/>
        <v>1.0456000000000003</v>
      </c>
      <c r="P30" s="1">
        <f t="shared" si="9"/>
        <v>1.4699999999999713E-2</v>
      </c>
      <c r="Q30" s="3">
        <f t="shared" si="10"/>
        <v>1.3864000754503172</v>
      </c>
      <c r="R30" s="3">
        <f>AVERAGE(Q27:Q30)</f>
        <v>1.6236052334250395</v>
      </c>
      <c r="S30" s="11">
        <v>18.341899999999999</v>
      </c>
      <c r="T30" s="11">
        <v>18.345400000000001</v>
      </c>
      <c r="U30" s="11">
        <f t="shared" si="11"/>
        <v>18.34365</v>
      </c>
      <c r="V30" s="1">
        <f t="shared" si="12"/>
        <v>0.12134999999999962</v>
      </c>
      <c r="W30" s="3">
        <f t="shared" si="13"/>
        <v>11.605776587605163</v>
      </c>
      <c r="X30" s="15">
        <f t="shared" si="14"/>
        <v>6.7318889719287487</v>
      </c>
      <c r="Y30" s="8">
        <f>AVERAGE(X27:X30)</f>
        <v>6.9664237043453863</v>
      </c>
      <c r="Z30" s="10">
        <v>18.295100000000001</v>
      </c>
      <c r="AA30" s="10">
        <v>18.295300000000001</v>
      </c>
      <c r="AB30" s="10">
        <f t="shared" si="15"/>
        <v>18.295200000000001</v>
      </c>
      <c r="AC30" s="1">
        <f t="shared" si="0"/>
        <v>4.8449999999998994E-2</v>
      </c>
      <c r="AD30" s="3">
        <f t="shared" si="16"/>
        <v>5.2420881796049725</v>
      </c>
      <c r="AE30" s="8">
        <f>AVERAGE(AD27:AD30)</f>
        <v>5.2294529665014879</v>
      </c>
      <c r="AF30" s="3">
        <f t="shared" si="1"/>
        <v>4.633703136954761</v>
      </c>
      <c r="AG30" s="3">
        <f>AVERAGE(AF27:AF30)</f>
        <v>4.602174525047845</v>
      </c>
      <c r="AH30" s="16">
        <f t="shared" si="17"/>
        <v>1.2646062442957096</v>
      </c>
      <c r="AI30" s="8">
        <f>AVERAGE(AH27:AH30)</f>
        <v>1.2560016189425054</v>
      </c>
      <c r="AJ30" s="1">
        <f t="shared" si="2"/>
        <v>0.16979999999999862</v>
      </c>
      <c r="AK30" s="3">
        <f t="shared" si="3"/>
        <v>16.239479724559924</v>
      </c>
      <c r="AL30" s="3">
        <f>AVERAGE(AK27:AK30)</f>
        <v>16.612288991339291</v>
      </c>
      <c r="AM30" s="3">
        <f t="shared" si="4"/>
        <v>7.9964952162244582</v>
      </c>
      <c r="AN30" s="8">
        <f>AVERAGE(AM27:AM30)</f>
        <v>8.2224253232878901</v>
      </c>
    </row>
    <row r="31" spans="1:40" x14ac:dyDescent="0.2">
      <c r="A31">
        <v>9</v>
      </c>
      <c r="B31" t="s">
        <v>26</v>
      </c>
      <c r="C31" t="s">
        <v>48</v>
      </c>
      <c r="D31" s="11">
        <v>14.9346</v>
      </c>
      <c r="H31">
        <f t="shared" si="19"/>
        <v>14.9346</v>
      </c>
      <c r="I31" s="11">
        <v>1.2870999999999999</v>
      </c>
      <c r="K31" s="10">
        <f t="shared" si="6"/>
        <v>1.2870999999999999</v>
      </c>
      <c r="L31" s="11">
        <v>16.1965</v>
      </c>
      <c r="M31" s="11"/>
      <c r="N31" s="11">
        <f t="shared" si="7"/>
        <v>16.1965</v>
      </c>
      <c r="O31" s="1">
        <f t="shared" si="8"/>
        <v>1.2619000000000007</v>
      </c>
      <c r="P31" s="1">
        <f t="shared" si="9"/>
        <v>2.5199999999999223E-2</v>
      </c>
      <c r="Q31" s="3">
        <f t="shared" si="10"/>
        <v>1.9578898298499903</v>
      </c>
      <c r="S31" s="11">
        <v>16.022500000000001</v>
      </c>
      <c r="T31" s="11">
        <v>16.022500000000001</v>
      </c>
      <c r="U31" s="11">
        <f t="shared" si="11"/>
        <v>16.022500000000001</v>
      </c>
      <c r="V31" s="1">
        <f t="shared" si="12"/>
        <v>0.17399999999999949</v>
      </c>
      <c r="W31" s="3">
        <f t="shared" si="13"/>
        <v>13.788731278231189</v>
      </c>
      <c r="X31" s="15">
        <f t="shared" si="14"/>
        <v>7.9981039896932655</v>
      </c>
      <c r="Z31" s="10">
        <v>15.9823</v>
      </c>
      <c r="AA31" s="10">
        <v>15.982200000000001</v>
      </c>
      <c r="AB31" s="10">
        <f t="shared" si="15"/>
        <v>15.982250000000001</v>
      </c>
      <c r="AC31" s="1">
        <f t="shared" si="0"/>
        <v>4.0250000000000341E-2</v>
      </c>
      <c r="AD31" s="3">
        <f t="shared" si="16"/>
        <v>3.699788583509541</v>
      </c>
      <c r="AF31" s="3">
        <f t="shared" si="1"/>
        <v>3.1896346778667346</v>
      </c>
      <c r="AH31" s="16">
        <f t="shared" si="17"/>
        <v>0.87049856484834776</v>
      </c>
      <c r="AJ31" s="1">
        <f t="shared" si="2"/>
        <v>0.21424999999999983</v>
      </c>
      <c r="AK31" s="3">
        <f t="shared" si="3"/>
        <v>16.978365956097925</v>
      </c>
      <c r="AM31" s="3">
        <f t="shared" si="4"/>
        <v>8.8686025545416136</v>
      </c>
    </row>
    <row r="32" spans="1:40" x14ac:dyDescent="0.2">
      <c r="A32">
        <v>10</v>
      </c>
      <c r="B32" t="s">
        <v>7</v>
      </c>
      <c r="C32" t="s">
        <v>48</v>
      </c>
      <c r="D32" s="11">
        <v>18.569299999999998</v>
      </c>
      <c r="H32">
        <f t="shared" si="19"/>
        <v>18.569299999999998</v>
      </c>
      <c r="I32" s="11">
        <v>1.2464999999999999</v>
      </c>
      <c r="K32" s="10">
        <f t="shared" si="6"/>
        <v>1.2464999999999999</v>
      </c>
      <c r="L32" s="11">
        <v>19.794599999999999</v>
      </c>
      <c r="M32" s="11"/>
      <c r="N32" s="11">
        <f t="shared" si="7"/>
        <v>19.794599999999999</v>
      </c>
      <c r="O32" s="1">
        <f t="shared" si="8"/>
        <v>1.2253000000000007</v>
      </c>
      <c r="P32" s="1">
        <f t="shared" si="9"/>
        <v>2.1199999999999219E-2</v>
      </c>
      <c r="Q32" s="3">
        <f t="shared" si="10"/>
        <v>1.700762133975068</v>
      </c>
      <c r="S32" s="11">
        <v>19.642199999999999</v>
      </c>
      <c r="T32" s="11">
        <v>19.6434</v>
      </c>
      <c r="U32" s="11">
        <f t="shared" si="11"/>
        <v>19.642800000000001</v>
      </c>
      <c r="V32" s="1">
        <f t="shared" si="12"/>
        <v>0.15179999999999794</v>
      </c>
      <c r="W32" s="3">
        <f t="shared" si="13"/>
        <v>12.388802742185412</v>
      </c>
      <c r="X32" s="15">
        <f t="shared" si="14"/>
        <v>7.1860804769056914</v>
      </c>
      <c r="Z32" s="10">
        <v>19.592600000000001</v>
      </c>
      <c r="AA32" s="10">
        <v>19.592700000000001</v>
      </c>
      <c r="AB32" s="10">
        <f t="shared" si="15"/>
        <v>19.592649999999999</v>
      </c>
      <c r="AC32" s="1">
        <f t="shared" si="0"/>
        <v>5.0150000000002137E-2</v>
      </c>
      <c r="AD32" s="3">
        <f t="shared" si="16"/>
        <v>4.6716348393108529</v>
      </c>
      <c r="AF32" s="3">
        <f t="shared" si="1"/>
        <v>4.0928752142334215</v>
      </c>
      <c r="AH32" s="16">
        <f t="shared" si="17"/>
        <v>1.1170062906628662</v>
      </c>
      <c r="AJ32" s="1">
        <f t="shared" si="2"/>
        <v>0.20195000000000007</v>
      </c>
      <c r="AK32" s="3">
        <f t="shared" si="3"/>
        <v>16.481677956418832</v>
      </c>
      <c r="AM32" s="3">
        <f t="shared" si="4"/>
        <v>8.3030867675685585</v>
      </c>
    </row>
    <row r="33" spans="1:39" x14ac:dyDescent="0.2">
      <c r="A33">
        <v>11</v>
      </c>
      <c r="B33" t="s">
        <v>8</v>
      </c>
      <c r="C33" t="s">
        <v>48</v>
      </c>
      <c r="D33" s="11">
        <v>15.5235</v>
      </c>
      <c r="H33">
        <f t="shared" si="19"/>
        <v>15.5235</v>
      </c>
      <c r="I33" s="11">
        <v>1.2286999999999999</v>
      </c>
      <c r="K33" s="10">
        <f t="shared" si="6"/>
        <v>1.2286999999999999</v>
      </c>
      <c r="L33" s="11">
        <v>16.730799999999999</v>
      </c>
      <c r="M33" s="11"/>
      <c r="N33" s="11">
        <f t="shared" si="7"/>
        <v>16.730799999999999</v>
      </c>
      <c r="O33" s="1">
        <f t="shared" si="8"/>
        <v>1.2072999999999983</v>
      </c>
      <c r="P33" s="1">
        <f t="shared" si="9"/>
        <v>2.140000000000164E-2</v>
      </c>
      <c r="Q33" s="3">
        <f t="shared" si="10"/>
        <v>1.7416781964679451</v>
      </c>
      <c r="S33" s="11">
        <v>16.5732</v>
      </c>
      <c r="T33" s="11">
        <v>16.5732</v>
      </c>
      <c r="U33" s="11">
        <f t="shared" si="11"/>
        <v>16.5732</v>
      </c>
      <c r="V33" s="1">
        <f t="shared" si="12"/>
        <v>0.15759999999999863</v>
      </c>
      <c r="W33" s="3">
        <f t="shared" si="13"/>
        <v>13.053921974654092</v>
      </c>
      <c r="X33" s="15">
        <f t="shared" si="14"/>
        <v>7.5718804957390322</v>
      </c>
      <c r="Z33" s="10">
        <v>16.5228</v>
      </c>
      <c r="AA33" s="10">
        <v>16.5229</v>
      </c>
      <c r="AB33" s="10">
        <f t="shared" si="15"/>
        <v>16.522849999999998</v>
      </c>
      <c r="AC33" s="1">
        <f t="shared" si="0"/>
        <v>5.0350000000001671E-2</v>
      </c>
      <c r="AD33" s="3">
        <f t="shared" si="16"/>
        <v>4.7966085548253492</v>
      </c>
      <c r="AF33" s="3">
        <f t="shared" si="1"/>
        <v>4.1704630166488652</v>
      </c>
      <c r="AH33" s="17">
        <f t="shared" si="17"/>
        <v>1.1381811515712486</v>
      </c>
      <c r="AJ33" s="1">
        <f t="shared" si="2"/>
        <v>0.2079500000000003</v>
      </c>
      <c r="AK33" s="3">
        <f t="shared" si="3"/>
        <v>17.224384991302959</v>
      </c>
      <c r="AM33" s="3">
        <f t="shared" si="4"/>
        <v>8.7100616473102814</v>
      </c>
    </row>
    <row r="34" spans="1:39" x14ac:dyDescent="0.2">
      <c r="A34">
        <v>12</v>
      </c>
      <c r="B34" t="s">
        <v>9</v>
      </c>
      <c r="C34" t="s">
        <v>48</v>
      </c>
      <c r="D34" s="11">
        <v>12.614100000000001</v>
      </c>
      <c r="H34">
        <f t="shared" si="19"/>
        <v>12.614100000000001</v>
      </c>
      <c r="I34" s="11">
        <v>1.2195</v>
      </c>
      <c r="K34" s="10">
        <f t="shared" si="6"/>
        <v>1.2195</v>
      </c>
      <c r="L34" s="11">
        <v>13.813700000000001</v>
      </c>
      <c r="M34" s="11"/>
      <c r="N34" s="11">
        <f t="shared" si="7"/>
        <v>13.813700000000001</v>
      </c>
      <c r="O34" s="1">
        <f t="shared" si="8"/>
        <v>1.1996000000000002</v>
      </c>
      <c r="P34" s="1">
        <f t="shared" si="9"/>
        <v>1.9899999999999807E-2</v>
      </c>
      <c r="Q34" s="3">
        <f t="shared" si="10"/>
        <v>1.6318163181631657</v>
      </c>
      <c r="R34" s="3">
        <f>AVERAGE(Q32:Q34)</f>
        <v>1.6914188828687262</v>
      </c>
      <c r="S34" s="11">
        <v>13.650600000000001</v>
      </c>
      <c r="T34" s="11">
        <v>13.650499999999999</v>
      </c>
      <c r="U34" s="11">
        <f t="shared" si="11"/>
        <v>13.650549999999999</v>
      </c>
      <c r="V34" s="1">
        <f t="shared" si="12"/>
        <v>0.16315000000000168</v>
      </c>
      <c r="W34" s="3">
        <f t="shared" si="13"/>
        <v>13.600366788929779</v>
      </c>
      <c r="X34" s="15">
        <f t="shared" si="14"/>
        <v>7.8888438450868792</v>
      </c>
      <c r="Y34" s="9">
        <f>AVERAGE(X32:X34)</f>
        <v>7.5489349392438676</v>
      </c>
      <c r="Z34" s="10">
        <v>13.5975</v>
      </c>
      <c r="AA34" s="10">
        <v>13.597799999999999</v>
      </c>
      <c r="AB34" s="10">
        <f t="shared" si="15"/>
        <v>13.59765</v>
      </c>
      <c r="AC34" s="1">
        <f t="shared" si="0"/>
        <v>5.2899999999999281E-2</v>
      </c>
      <c r="AD34" s="3">
        <f t="shared" si="16"/>
        <v>5.1039606348593134</v>
      </c>
      <c r="AE34" s="9">
        <f>AVERAGE(AD32:AD34)</f>
        <v>4.8574013429985046</v>
      </c>
      <c r="AF34" s="3">
        <f t="shared" si="1"/>
        <v>4.4098032677558585</v>
      </c>
      <c r="AG34" s="3">
        <f>AVERAGE(AF31:AF34)</f>
        <v>3.9656940441262201</v>
      </c>
      <c r="AH34" s="17">
        <f t="shared" si="17"/>
        <v>1.2035006524359759</v>
      </c>
      <c r="AI34" s="9">
        <f>AVERAGE(AH32:AH34)</f>
        <v>1.1528960315566967</v>
      </c>
      <c r="AJ34" s="1">
        <f t="shared" si="2"/>
        <v>0.21605000000000096</v>
      </c>
      <c r="AK34" s="3">
        <f t="shared" si="3"/>
        <v>18.010170056685642</v>
      </c>
      <c r="AM34" s="3">
        <f t="shared" si="4"/>
        <v>9.0923444975228556</v>
      </c>
    </row>
    <row r="35" spans="1:39" x14ac:dyDescent="0.2">
      <c r="A35">
        <v>1</v>
      </c>
      <c r="B35" t="s">
        <v>26</v>
      </c>
      <c r="C35" t="s">
        <v>48</v>
      </c>
      <c r="D35" s="10">
        <v>15.473800000000001</v>
      </c>
      <c r="E35" s="10">
        <v>15.474</v>
      </c>
      <c r="H35">
        <f t="shared" si="19"/>
        <v>15.473800000000001</v>
      </c>
      <c r="I35" s="22">
        <v>1.0481</v>
      </c>
      <c r="K35" s="10">
        <f t="shared" si="6"/>
        <v>1.0481</v>
      </c>
      <c r="L35" s="22">
        <v>16.5016</v>
      </c>
      <c r="M35" s="23">
        <v>16.505400000000002</v>
      </c>
      <c r="N35" s="11">
        <f t="shared" si="7"/>
        <v>16.503500000000003</v>
      </c>
      <c r="O35" s="1">
        <f t="shared" ref="O35:O56" si="20">N35-H35</f>
        <v>1.0297000000000018</v>
      </c>
      <c r="P35" s="1">
        <f t="shared" ref="P35:P56" si="21">K35-O35</f>
        <v>1.8399999999998196E-2</v>
      </c>
      <c r="Q35" s="3">
        <f t="shared" ref="Q35:Q56" si="22">P35/K35*100</f>
        <v>1.7555576757941223</v>
      </c>
      <c r="S35" s="22">
        <v>16.356300000000001</v>
      </c>
      <c r="T35" s="22">
        <v>16.3582</v>
      </c>
      <c r="U35" s="22">
        <f t="shared" si="11"/>
        <v>16.357250000000001</v>
      </c>
      <c r="V35" s="1">
        <f t="shared" si="12"/>
        <v>0.14625000000000199</v>
      </c>
      <c r="W35" s="3">
        <f t="shared" si="13"/>
        <v>14.203165970671236</v>
      </c>
      <c r="X35" s="16">
        <f t="shared" si="14"/>
        <v>8.2384953426167264</v>
      </c>
      <c r="Z35" s="25">
        <v>16.3261</v>
      </c>
      <c r="AA35" s="25">
        <v>16.326499999999999</v>
      </c>
      <c r="AB35" s="25">
        <f t="shared" si="15"/>
        <v>16.3263</v>
      </c>
      <c r="AC35" s="1">
        <f t="shared" si="0"/>
        <v>3.0950000000000699E-2</v>
      </c>
      <c r="AD35" s="3">
        <f t="shared" si="16"/>
        <v>3.5033108834683011</v>
      </c>
      <c r="AF35" s="3">
        <f t="shared" si="1"/>
        <v>3.0057298242207096</v>
      </c>
      <c r="AH35" s="17">
        <f t="shared" si="17"/>
        <v>0.82030820534467574</v>
      </c>
      <c r="AJ35" s="1">
        <f t="shared" si="2"/>
        <v>0.17720000000000269</v>
      </c>
      <c r="AK35" s="3">
        <f t="shared" si="3"/>
        <v>17.208895794891944</v>
      </c>
      <c r="AM35" s="3">
        <f t="shared" si="4"/>
        <v>9.0588035479614017</v>
      </c>
    </row>
    <row r="36" spans="1:39" x14ac:dyDescent="0.2">
      <c r="A36">
        <v>2</v>
      </c>
      <c r="B36" t="s">
        <v>27</v>
      </c>
      <c r="C36" t="s">
        <v>48</v>
      </c>
      <c r="D36" s="11">
        <v>17.420300000000001</v>
      </c>
      <c r="E36" s="10">
        <v>17.421299999999999</v>
      </c>
      <c r="H36">
        <f t="shared" si="19"/>
        <v>17.420300000000001</v>
      </c>
      <c r="I36" s="22">
        <v>1.0984</v>
      </c>
      <c r="K36" s="10">
        <f t="shared" si="6"/>
        <v>1.0984</v>
      </c>
      <c r="L36" s="22">
        <v>18.498200000000001</v>
      </c>
      <c r="M36" s="23">
        <v>18.5032</v>
      </c>
      <c r="N36" s="11">
        <f t="shared" si="7"/>
        <v>18.500700000000002</v>
      </c>
      <c r="O36" s="1">
        <f t="shared" si="20"/>
        <v>1.0804000000000009</v>
      </c>
      <c r="P36" s="1">
        <f t="shared" si="21"/>
        <v>1.7999999999999128E-2</v>
      </c>
      <c r="Q36" s="3">
        <f t="shared" si="22"/>
        <v>1.6387472687544726</v>
      </c>
      <c r="S36" s="22">
        <v>18.343599999999999</v>
      </c>
      <c r="T36" s="22">
        <v>18.345600000000001</v>
      </c>
      <c r="U36" s="22">
        <f t="shared" si="11"/>
        <v>18.3446</v>
      </c>
      <c r="V36" s="1">
        <f t="shared" si="12"/>
        <v>0.15610000000000213</v>
      </c>
      <c r="W36" s="3">
        <f t="shared" si="13"/>
        <v>14.448352462051275</v>
      </c>
      <c r="X36" s="16">
        <f t="shared" si="14"/>
        <v>8.380714885180554</v>
      </c>
      <c r="Z36" s="25">
        <v>18.313199999999998</v>
      </c>
      <c r="AA36" s="25">
        <v>18.312799999999999</v>
      </c>
      <c r="AB36" s="25">
        <f t="shared" si="15"/>
        <v>18.312999999999999</v>
      </c>
      <c r="AC36" s="1">
        <f t="shared" si="0"/>
        <v>3.1600000000000961E-2</v>
      </c>
      <c r="AD36" s="3">
        <f t="shared" si="16"/>
        <v>3.4188034188035274</v>
      </c>
      <c r="AF36" s="3">
        <f t="shared" si="1"/>
        <v>2.9248426508701346</v>
      </c>
      <c r="AH36" s="17">
        <f t="shared" si="17"/>
        <v>0.79823289722086033</v>
      </c>
      <c r="AJ36" s="1">
        <f t="shared" si="2"/>
        <v>0.18770000000000309</v>
      </c>
      <c r="AK36" s="3">
        <f t="shared" si="3"/>
        <v>17.373195112921412</v>
      </c>
      <c r="AM36" s="3">
        <f t="shared" si="4"/>
        <v>9.1789477824014138</v>
      </c>
    </row>
    <row r="37" spans="1:39" x14ac:dyDescent="0.2">
      <c r="A37">
        <v>3</v>
      </c>
      <c r="B37" t="s">
        <v>27</v>
      </c>
      <c r="C37" t="s">
        <v>48</v>
      </c>
      <c r="D37" s="11">
        <v>15.8736</v>
      </c>
      <c r="E37" s="10">
        <v>15.8749</v>
      </c>
      <c r="H37">
        <f t="shared" si="19"/>
        <v>15.8736</v>
      </c>
      <c r="I37" s="22">
        <v>1.0601</v>
      </c>
      <c r="K37" s="10">
        <f t="shared" si="6"/>
        <v>1.0601</v>
      </c>
      <c r="L37" s="22">
        <v>16.9131</v>
      </c>
      <c r="M37" s="23">
        <v>16.9162</v>
      </c>
      <c r="N37" s="11">
        <f t="shared" si="7"/>
        <v>16.914650000000002</v>
      </c>
      <c r="O37" s="1">
        <f t="shared" si="20"/>
        <v>1.041050000000002</v>
      </c>
      <c r="P37" s="1">
        <f t="shared" si="21"/>
        <v>1.9049999999998013E-2</v>
      </c>
      <c r="Q37" s="3">
        <f t="shared" si="22"/>
        <v>1.7970002829919829</v>
      </c>
      <c r="S37" s="22">
        <v>16.766300000000001</v>
      </c>
      <c r="T37" s="22">
        <v>16.767700000000001</v>
      </c>
      <c r="U37" s="22">
        <f t="shared" si="11"/>
        <v>16.767000000000003</v>
      </c>
      <c r="V37" s="1">
        <f t="shared" si="12"/>
        <v>0.14764999999999873</v>
      </c>
      <c r="W37" s="3">
        <f t="shared" si="13"/>
        <v>14.182796215359343</v>
      </c>
      <c r="X37" s="16">
        <f t="shared" si="14"/>
        <v>8.2266799393035637</v>
      </c>
      <c r="Z37" s="25">
        <v>16.735600000000002</v>
      </c>
      <c r="AA37" s="25">
        <v>16.735700000000001</v>
      </c>
      <c r="AB37" s="25">
        <f t="shared" si="15"/>
        <v>16.73565</v>
      </c>
      <c r="AC37" s="1">
        <f t="shared" si="0"/>
        <v>3.135000000000332E-2</v>
      </c>
      <c r="AD37" s="3">
        <f t="shared" si="16"/>
        <v>3.5090664875759128</v>
      </c>
      <c r="AF37" s="3">
        <f t="shared" si="1"/>
        <v>3.011382738581553</v>
      </c>
      <c r="AH37" s="17">
        <f t="shared" si="17"/>
        <v>0.82185096943376457</v>
      </c>
      <c r="AJ37" s="1">
        <f t="shared" si="2"/>
        <v>0.17900000000000205</v>
      </c>
      <c r="AK37" s="3">
        <f t="shared" si="3"/>
        <v>17.194178953940899</v>
      </c>
      <c r="AM37" s="3">
        <f t="shared" si="4"/>
        <v>9.0485309087373285</v>
      </c>
    </row>
    <row r="38" spans="1:39" x14ac:dyDescent="0.2">
      <c r="A38">
        <v>4</v>
      </c>
      <c r="B38" t="s">
        <v>10</v>
      </c>
      <c r="C38" t="s">
        <v>48</v>
      </c>
      <c r="D38" s="11">
        <v>14.936299999999999</v>
      </c>
      <c r="E38" s="10">
        <v>14.9376</v>
      </c>
      <c r="H38">
        <f t="shared" si="19"/>
        <v>14.936299999999999</v>
      </c>
      <c r="I38" s="22">
        <v>1.1116999999999999</v>
      </c>
      <c r="K38" s="10">
        <f t="shared" si="6"/>
        <v>1.1116999999999999</v>
      </c>
      <c r="L38" s="22">
        <v>16.026900000000001</v>
      </c>
      <c r="M38" s="23">
        <v>16.031199999999998</v>
      </c>
      <c r="N38" s="11">
        <f t="shared" si="7"/>
        <v>16.029049999999998</v>
      </c>
      <c r="O38" s="1">
        <f t="shared" si="20"/>
        <v>1.0927499999999988</v>
      </c>
      <c r="P38" s="1">
        <f t="shared" si="21"/>
        <v>1.8950000000001133E-2</v>
      </c>
      <c r="Q38" s="3">
        <f t="shared" si="22"/>
        <v>1.7045965638212768</v>
      </c>
      <c r="S38" s="22">
        <v>15.873200000000001</v>
      </c>
      <c r="T38" s="22">
        <v>15.874599999999999</v>
      </c>
      <c r="U38" s="22">
        <f t="shared" si="11"/>
        <v>15.873899999999999</v>
      </c>
      <c r="V38" s="1">
        <f t="shared" si="12"/>
        <v>0.15514999999999901</v>
      </c>
      <c r="W38" s="3">
        <f t="shared" si="13"/>
        <v>14.198123999084803</v>
      </c>
      <c r="X38" s="16">
        <f t="shared" si="14"/>
        <v>8.2355707651303955</v>
      </c>
      <c r="Z38" s="25">
        <v>15.8352</v>
      </c>
      <c r="AA38" s="25">
        <v>15.8353</v>
      </c>
      <c r="AB38" s="25">
        <f t="shared" si="15"/>
        <v>15.83525</v>
      </c>
      <c r="AC38" s="1">
        <f t="shared" si="0"/>
        <v>3.8649999999998741E-2</v>
      </c>
      <c r="AD38" s="3">
        <f t="shared" si="16"/>
        <v>4.122226962457205</v>
      </c>
      <c r="AF38" s="3">
        <f t="shared" si="1"/>
        <v>3.5369480668038236</v>
      </c>
      <c r="AH38" s="17">
        <f t="shared" si="17"/>
        <v>0.9652855348798367</v>
      </c>
      <c r="AJ38" s="1">
        <f t="shared" si="2"/>
        <v>0.19379999999999775</v>
      </c>
      <c r="AK38" s="3">
        <f t="shared" si="3"/>
        <v>17.735072065888627</v>
      </c>
      <c r="AM38" s="3">
        <f t="shared" si="4"/>
        <v>9.2008563000102317</v>
      </c>
    </row>
    <row r="39" spans="1:39" x14ac:dyDescent="0.2">
      <c r="A39">
        <v>5</v>
      </c>
      <c r="B39" t="s">
        <v>7</v>
      </c>
      <c r="C39" t="s">
        <v>48</v>
      </c>
      <c r="D39" s="11">
        <v>14.356199999999999</v>
      </c>
      <c r="E39" s="10">
        <v>14.3567</v>
      </c>
      <c r="H39">
        <f t="shared" si="19"/>
        <v>14.356199999999999</v>
      </c>
      <c r="I39" s="22">
        <v>1.0678000000000001</v>
      </c>
      <c r="K39" s="10">
        <f t="shared" si="6"/>
        <v>1.0678000000000001</v>
      </c>
      <c r="L39" s="22">
        <v>15.4057</v>
      </c>
      <c r="M39" s="23">
        <v>15.4095</v>
      </c>
      <c r="N39" s="11">
        <f t="shared" si="7"/>
        <v>15.407599999999999</v>
      </c>
      <c r="O39" s="1">
        <f t="shared" si="20"/>
        <v>1.0513999999999992</v>
      </c>
      <c r="P39" s="1">
        <f t="shared" si="21"/>
        <v>1.6400000000000858E-2</v>
      </c>
      <c r="Q39" s="3">
        <f t="shared" si="22"/>
        <v>1.5358681401012229</v>
      </c>
      <c r="S39" s="22">
        <v>15.264900000000001</v>
      </c>
      <c r="T39" s="22">
        <v>15.2659</v>
      </c>
      <c r="U39" s="22">
        <f t="shared" si="11"/>
        <v>15.2654</v>
      </c>
      <c r="V39" s="1">
        <f t="shared" si="12"/>
        <v>0.14219999999999899</v>
      </c>
      <c r="W39" s="3">
        <f t="shared" si="13"/>
        <v>13.524824044131547</v>
      </c>
      <c r="X39" s="16">
        <f t="shared" si="14"/>
        <v>7.845025547640109</v>
      </c>
      <c r="Z39" s="25">
        <v>15.231199999999999</v>
      </c>
      <c r="AA39" s="25">
        <v>15.231199999999999</v>
      </c>
      <c r="AB39" s="25">
        <f t="shared" si="15"/>
        <v>15.231199999999999</v>
      </c>
      <c r="AC39" s="1">
        <f t="shared" si="0"/>
        <v>3.420000000000023E-2</v>
      </c>
      <c r="AD39" s="3">
        <f t="shared" si="16"/>
        <v>3.7615486141663248</v>
      </c>
      <c r="AF39" s="3">
        <f t="shared" si="1"/>
        <v>3.2528057827658601</v>
      </c>
      <c r="AH39" s="17">
        <f t="shared" si="17"/>
        <v>0.88773889539032413</v>
      </c>
      <c r="AJ39" s="1">
        <f t="shared" si="2"/>
        <v>0.17639999999999922</v>
      </c>
      <c r="AK39" s="3">
        <f t="shared" si="3"/>
        <v>16.777629826897407</v>
      </c>
      <c r="AM39" s="3">
        <f t="shared" si="4"/>
        <v>8.7327644430304332</v>
      </c>
    </row>
    <row r="40" spans="1:39" x14ac:dyDescent="0.2">
      <c r="A40">
        <v>6</v>
      </c>
      <c r="B40" t="s">
        <v>8</v>
      </c>
      <c r="C40" t="s">
        <v>48</v>
      </c>
      <c r="D40" s="11">
        <v>17.290900000000001</v>
      </c>
      <c r="E40" s="10">
        <v>17.291699999999999</v>
      </c>
      <c r="H40">
        <f t="shared" si="19"/>
        <v>17.290900000000001</v>
      </c>
      <c r="I40" s="22">
        <v>1.0382</v>
      </c>
      <c r="K40" s="10">
        <f t="shared" si="6"/>
        <v>1.0382</v>
      </c>
      <c r="L40" s="22">
        <v>18.312200000000001</v>
      </c>
      <c r="M40" s="23">
        <v>18.3155</v>
      </c>
      <c r="N40" s="11">
        <f t="shared" si="7"/>
        <v>18.313850000000002</v>
      </c>
      <c r="O40" s="1">
        <f t="shared" si="20"/>
        <v>1.0229500000000016</v>
      </c>
      <c r="P40" s="1">
        <f t="shared" si="21"/>
        <v>1.5249999999998431E-2</v>
      </c>
      <c r="Q40" s="3">
        <f t="shared" si="22"/>
        <v>1.4688884607973831</v>
      </c>
      <c r="S40" s="22">
        <v>18.169</v>
      </c>
      <c r="T40" s="22">
        <v>18.169899999999998</v>
      </c>
      <c r="U40" s="22">
        <f t="shared" si="11"/>
        <v>18.169449999999998</v>
      </c>
      <c r="V40" s="1">
        <f t="shared" si="12"/>
        <v>0.14440000000000452</v>
      </c>
      <c r="W40" s="3">
        <f t="shared" si="13"/>
        <v>14.116036951953106</v>
      </c>
      <c r="X40" s="16">
        <f t="shared" si="14"/>
        <v>8.1879564686502935</v>
      </c>
      <c r="Z40" s="25">
        <v>18.135000000000002</v>
      </c>
      <c r="AA40" s="25">
        <v>18.134699999999999</v>
      </c>
      <c r="AB40" s="25">
        <f t="shared" si="15"/>
        <v>18.13485</v>
      </c>
      <c r="AC40" s="1">
        <f t="shared" si="0"/>
        <v>3.4599999999997522E-2</v>
      </c>
      <c r="AD40" s="3">
        <f t="shared" si="16"/>
        <v>3.9383074383925374</v>
      </c>
      <c r="AF40" s="3">
        <f t="shared" si="1"/>
        <v>3.3823745051075291</v>
      </c>
      <c r="AH40" s="17">
        <f t="shared" si="17"/>
        <v>0.923100119555059</v>
      </c>
      <c r="AJ40" s="1">
        <f t="shared" si="2"/>
        <v>0.17900000000000205</v>
      </c>
      <c r="AK40" s="3">
        <f t="shared" si="3"/>
        <v>17.498411457060637</v>
      </c>
      <c r="AM40" s="3">
        <f t="shared" si="4"/>
        <v>9.1110565882053525</v>
      </c>
    </row>
    <row r="41" spans="1:39" x14ac:dyDescent="0.2">
      <c r="A41">
        <v>7</v>
      </c>
      <c r="B41" t="s">
        <v>9</v>
      </c>
      <c r="C41" t="s">
        <v>48</v>
      </c>
      <c r="D41" s="11">
        <v>17.188600000000001</v>
      </c>
      <c r="E41" s="10">
        <v>17.1891</v>
      </c>
      <c r="H41">
        <f t="shared" si="19"/>
        <v>17.188600000000001</v>
      </c>
      <c r="I41" s="22">
        <v>1.1040000000000001</v>
      </c>
      <c r="K41" s="10">
        <f t="shared" si="6"/>
        <v>1.1040000000000001</v>
      </c>
      <c r="L41" s="22">
        <v>18.276299999999999</v>
      </c>
      <c r="M41" s="23">
        <v>18.278600000000001</v>
      </c>
      <c r="N41" s="11">
        <f t="shared" si="7"/>
        <v>18.277450000000002</v>
      </c>
      <c r="O41" s="1">
        <f t="shared" si="20"/>
        <v>1.0888500000000008</v>
      </c>
      <c r="P41" s="1">
        <f t="shared" si="21"/>
        <v>1.5149999999999331E-2</v>
      </c>
      <c r="Q41" s="3">
        <f t="shared" si="22"/>
        <v>1.3722826086955915</v>
      </c>
      <c r="S41" s="22">
        <v>18.117799999999999</v>
      </c>
      <c r="T41" s="22">
        <v>18.1189</v>
      </c>
      <c r="U41" s="22">
        <f t="shared" si="11"/>
        <v>18.11835</v>
      </c>
      <c r="V41" s="1">
        <f t="shared" si="12"/>
        <v>0.15910000000000224</v>
      </c>
      <c r="W41" s="3">
        <f t="shared" si="13"/>
        <v>14.611746337879611</v>
      </c>
      <c r="X41" s="16">
        <f t="shared" si="14"/>
        <v>8.4754909152433946</v>
      </c>
      <c r="Z41" s="25">
        <v>18.076599999999999</v>
      </c>
      <c r="AA41" s="25">
        <v>18.076599999999999</v>
      </c>
      <c r="AB41" s="25">
        <f t="shared" si="15"/>
        <v>18.076599999999999</v>
      </c>
      <c r="AC41" s="1">
        <f t="shared" si="0"/>
        <v>4.1750000000000398E-2</v>
      </c>
      <c r="AD41" s="3">
        <f t="shared" si="16"/>
        <v>4.4904544232321015</v>
      </c>
      <c r="AF41" s="3">
        <f t="shared" si="1"/>
        <v>3.8343206134913324</v>
      </c>
      <c r="AH41" s="17">
        <f t="shared" si="17"/>
        <v>1.046442909081043</v>
      </c>
      <c r="AJ41" s="1">
        <f t="shared" si="2"/>
        <v>0.20085000000000264</v>
      </c>
      <c r="AK41" s="3">
        <f t="shared" si="3"/>
        <v>18.446066951370941</v>
      </c>
      <c r="AM41" s="3">
        <f t="shared" si="4"/>
        <v>9.5219338243244369</v>
      </c>
    </row>
    <row r="42" spans="1:39" x14ac:dyDescent="0.2">
      <c r="A42">
        <v>8</v>
      </c>
      <c r="B42" t="s">
        <v>10</v>
      </c>
      <c r="C42" t="s">
        <v>48</v>
      </c>
      <c r="D42" s="11">
        <v>17.571200000000001</v>
      </c>
      <c r="E42" s="10">
        <v>17.5717</v>
      </c>
      <c r="H42">
        <f t="shared" si="19"/>
        <v>17.571200000000001</v>
      </c>
      <c r="I42" s="22">
        <v>1.0787</v>
      </c>
      <c r="K42" s="10">
        <f t="shared" si="6"/>
        <v>1.0787</v>
      </c>
      <c r="L42" s="22">
        <v>18.631499999999999</v>
      </c>
      <c r="M42" s="23">
        <v>18.635000000000002</v>
      </c>
      <c r="N42" s="11">
        <f t="shared" si="7"/>
        <v>18.63325</v>
      </c>
      <c r="O42" s="1">
        <f t="shared" si="20"/>
        <v>1.0620499999999993</v>
      </c>
      <c r="P42" s="1">
        <f t="shared" si="21"/>
        <v>1.665000000000072E-2</v>
      </c>
      <c r="Q42" s="3">
        <f t="shared" si="22"/>
        <v>1.5435246129601112</v>
      </c>
      <c r="R42" s="3">
        <f>AVERAGE(Q39:Q42)</f>
        <v>1.4801409556385772</v>
      </c>
      <c r="S42" s="22">
        <v>18.484999999999999</v>
      </c>
      <c r="T42" s="22">
        <v>18.4863</v>
      </c>
      <c r="U42" s="22">
        <f t="shared" si="11"/>
        <v>18.48565</v>
      </c>
      <c r="V42" s="1">
        <f t="shared" si="12"/>
        <v>0.14760000000000062</v>
      </c>
      <c r="W42" s="3">
        <f t="shared" si="13"/>
        <v>13.89765076973784</v>
      </c>
      <c r="X42" s="16">
        <f t="shared" si="14"/>
        <v>8.0612823490358707</v>
      </c>
      <c r="Y42" s="9">
        <f>AVERAGE(X40:X42)</f>
        <v>8.2415765776431869</v>
      </c>
      <c r="Z42" s="25">
        <v>18.443899999999999</v>
      </c>
      <c r="AA42" s="25">
        <v>18.444500000000001</v>
      </c>
      <c r="AB42" s="25">
        <f t="shared" si="15"/>
        <v>18.444200000000002</v>
      </c>
      <c r="AC42" s="1">
        <f t="shared" si="0"/>
        <v>4.1449999999997544E-2</v>
      </c>
      <c r="AD42" s="3">
        <f t="shared" si="16"/>
        <v>4.5327792662253383</v>
      </c>
      <c r="AE42" s="9">
        <f>AVERAGE(AD40:AD42)</f>
        <v>4.3205137092833263</v>
      </c>
      <c r="AF42" s="3">
        <f t="shared" si="1"/>
        <v>3.9028294336422555</v>
      </c>
      <c r="AG42" s="3">
        <f>AVERAGE(AF39:AF42)</f>
        <v>3.5930825837517442</v>
      </c>
      <c r="AH42" s="17">
        <f t="shared" si="17"/>
        <v>1.0651399812049007</v>
      </c>
      <c r="AI42" s="9">
        <f>AVERAGE(AH40:AH42)</f>
        <v>1.0115610032803344</v>
      </c>
      <c r="AJ42" s="1">
        <f t="shared" si="2"/>
        <v>0.18904999999999816</v>
      </c>
      <c r="AK42" s="3">
        <f t="shared" si="3"/>
        <v>17.800480203380094</v>
      </c>
      <c r="AM42" s="3">
        <f t="shared" si="4"/>
        <v>9.1264223302407714</v>
      </c>
    </row>
    <row r="43" spans="1:39" x14ac:dyDescent="0.2">
      <c r="A43">
        <v>9</v>
      </c>
      <c r="B43" t="s">
        <v>11</v>
      </c>
      <c r="C43" t="s">
        <v>48</v>
      </c>
      <c r="D43" s="11">
        <v>18.9312</v>
      </c>
      <c r="E43" s="10">
        <v>18.930399999999999</v>
      </c>
      <c r="H43">
        <f t="shared" si="19"/>
        <v>18.9312</v>
      </c>
      <c r="I43" s="22">
        <v>1.0297000000000001</v>
      </c>
      <c r="K43" s="10">
        <f t="shared" si="6"/>
        <v>1.0297000000000001</v>
      </c>
      <c r="L43" s="22">
        <v>19.945399999999999</v>
      </c>
      <c r="M43" s="23">
        <v>19.948</v>
      </c>
      <c r="N43" s="11">
        <f t="shared" si="7"/>
        <v>19.9467</v>
      </c>
      <c r="O43" s="1">
        <f t="shared" si="20"/>
        <v>1.0154999999999994</v>
      </c>
      <c r="P43" s="1">
        <f t="shared" si="21"/>
        <v>1.4200000000000657E-2</v>
      </c>
      <c r="Q43" s="3">
        <f t="shared" si="22"/>
        <v>1.3790424395455625</v>
      </c>
      <c r="S43" s="22">
        <v>19.8141</v>
      </c>
      <c r="T43" s="22">
        <v>19.8155</v>
      </c>
      <c r="U43" s="22">
        <f t="shared" si="11"/>
        <v>19.814799999999998</v>
      </c>
      <c r="V43" s="1">
        <f t="shared" si="12"/>
        <v>0.13190000000000168</v>
      </c>
      <c r="W43" s="3">
        <f t="shared" si="13"/>
        <v>12.988675529296087</v>
      </c>
      <c r="X43" s="16">
        <f t="shared" si="14"/>
        <v>7.5340345297541109</v>
      </c>
      <c r="Z43" s="25">
        <v>19.772600000000001</v>
      </c>
      <c r="AA43" s="25">
        <v>19.772600000000001</v>
      </c>
      <c r="AB43" s="25">
        <f t="shared" si="15"/>
        <v>19.772600000000001</v>
      </c>
      <c r="AC43" s="1">
        <f t="shared" si="0"/>
        <v>4.2199999999997573E-2</v>
      </c>
      <c r="AD43" s="3">
        <f t="shared" si="16"/>
        <v>4.7759167043908644</v>
      </c>
      <c r="AF43" s="3">
        <f t="shared" si="1"/>
        <v>4.1555883801080844</v>
      </c>
      <c r="AH43" s="17">
        <f t="shared" si="17"/>
        <v>1.1341216428597207</v>
      </c>
      <c r="AJ43" s="1">
        <f t="shared" si="2"/>
        <v>0.17409999999999926</v>
      </c>
      <c r="AK43" s="3">
        <f t="shared" si="3"/>
        <v>17.14426390940417</v>
      </c>
      <c r="AM43" s="3">
        <f t="shared" si="4"/>
        <v>8.6681561726138323</v>
      </c>
    </row>
    <row r="44" spans="1:39" x14ac:dyDescent="0.2">
      <c r="A44">
        <v>10</v>
      </c>
      <c r="B44" t="s">
        <v>12</v>
      </c>
      <c r="C44" t="s">
        <v>48</v>
      </c>
      <c r="D44" s="11">
        <v>15.524100000000001</v>
      </c>
      <c r="E44" s="10">
        <v>15.523899999999999</v>
      </c>
      <c r="H44">
        <f t="shared" si="19"/>
        <v>15.524100000000001</v>
      </c>
      <c r="I44" s="22">
        <v>1.1218999999999999</v>
      </c>
      <c r="K44" s="10">
        <f t="shared" si="6"/>
        <v>1.1218999999999999</v>
      </c>
      <c r="L44" s="22">
        <v>16.6296</v>
      </c>
      <c r="M44" s="23">
        <v>16.632899999999999</v>
      </c>
      <c r="N44" s="11">
        <f t="shared" si="7"/>
        <v>16.631250000000001</v>
      </c>
      <c r="O44" s="1">
        <f t="shared" si="20"/>
        <v>1.1071500000000007</v>
      </c>
      <c r="P44" s="1">
        <f t="shared" si="21"/>
        <v>1.4749999999999153E-2</v>
      </c>
      <c r="Q44" s="3">
        <f t="shared" si="22"/>
        <v>1.3147339335055848</v>
      </c>
      <c r="S44" s="22">
        <v>16.487300000000001</v>
      </c>
      <c r="T44" s="22">
        <v>16.4893</v>
      </c>
      <c r="U44" s="22">
        <f t="shared" si="11"/>
        <v>16.488300000000002</v>
      </c>
      <c r="V44" s="1">
        <f t="shared" si="12"/>
        <v>0.14294999999999902</v>
      </c>
      <c r="W44" s="3">
        <f t="shared" si="13"/>
        <v>12.911529603034722</v>
      </c>
      <c r="X44" s="16">
        <f t="shared" si="14"/>
        <v>7.4892863126651523</v>
      </c>
      <c r="Z44" s="25">
        <v>16.425899999999999</v>
      </c>
      <c r="AA44" s="25">
        <v>16.425799999999999</v>
      </c>
      <c r="AB44" s="25">
        <f t="shared" si="15"/>
        <v>16.425849999999997</v>
      </c>
      <c r="AC44" s="1">
        <f t="shared" si="0"/>
        <v>6.2450000000005446E-2</v>
      </c>
      <c r="AD44" s="3">
        <f t="shared" si="16"/>
        <v>6.4768720182540278</v>
      </c>
      <c r="AF44" s="3">
        <f t="shared" si="1"/>
        <v>5.6406087702664864</v>
      </c>
      <c r="AH44" s="28">
        <f t="shared" si="17"/>
        <v>1.5394057110866193</v>
      </c>
      <c r="AJ44" s="1">
        <f t="shared" si="2"/>
        <v>0.20540000000000447</v>
      </c>
      <c r="AK44" s="3">
        <f t="shared" si="3"/>
        <v>18.552138373301208</v>
      </c>
      <c r="AM44" s="3">
        <f t="shared" si="4"/>
        <v>9.0286920237517716</v>
      </c>
    </row>
    <row r="45" spans="1:39" x14ac:dyDescent="0.2">
      <c r="A45">
        <v>11</v>
      </c>
      <c r="B45" t="s">
        <v>13</v>
      </c>
      <c r="C45" t="s">
        <v>48</v>
      </c>
      <c r="D45" s="11">
        <v>18.569500000000001</v>
      </c>
      <c r="E45" s="10">
        <v>18.5703</v>
      </c>
      <c r="H45">
        <f t="shared" si="19"/>
        <v>18.569500000000001</v>
      </c>
      <c r="I45" s="22">
        <v>1.0889</v>
      </c>
      <c r="K45" s="10">
        <f t="shared" si="6"/>
        <v>1.0889</v>
      </c>
      <c r="L45" s="22">
        <v>19.643000000000001</v>
      </c>
      <c r="M45" s="23">
        <v>19.6449</v>
      </c>
      <c r="N45" s="11">
        <f t="shared" si="7"/>
        <v>19.64395</v>
      </c>
      <c r="O45" s="1">
        <f t="shared" si="20"/>
        <v>1.0744499999999988</v>
      </c>
      <c r="P45" s="1">
        <f t="shared" si="21"/>
        <v>1.4450000000001184E-2</v>
      </c>
      <c r="Q45" s="3">
        <f t="shared" si="22"/>
        <v>1.3270272752319943</v>
      </c>
      <c r="S45" s="22">
        <v>19.491199999999999</v>
      </c>
      <c r="T45" s="22">
        <v>19.492000000000001</v>
      </c>
      <c r="U45" s="22">
        <f t="shared" si="11"/>
        <v>19.491599999999998</v>
      </c>
      <c r="V45" s="1">
        <f t="shared" si="12"/>
        <v>0.15235000000000198</v>
      </c>
      <c r="W45" s="3">
        <f t="shared" si="13"/>
        <v>14.179347573177175</v>
      </c>
      <c r="X45" s="16">
        <f t="shared" si="14"/>
        <v>8.2246795668081063</v>
      </c>
      <c r="Z45" s="25">
        <v>19.437899999999999</v>
      </c>
      <c r="AA45" s="25">
        <v>19.4374</v>
      </c>
      <c r="AB45" s="25">
        <f t="shared" si="15"/>
        <v>19.437649999999998</v>
      </c>
      <c r="AC45" s="1">
        <f t="shared" si="0"/>
        <v>5.3950000000000387E-2</v>
      </c>
      <c r="AD45" s="3">
        <f t="shared" si="16"/>
        <v>5.850775403969263</v>
      </c>
      <c r="AF45" s="3">
        <f t="shared" si="1"/>
        <v>5.0211736237145006</v>
      </c>
      <c r="AH45" s="17">
        <f t="shared" si="17"/>
        <v>1.3703526813362765</v>
      </c>
      <c r="AJ45" s="1">
        <f t="shared" si="2"/>
        <v>0.20630000000000237</v>
      </c>
      <c r="AK45" s="3">
        <f t="shared" si="3"/>
        <v>19.200521196891675</v>
      </c>
      <c r="AM45" s="3">
        <f t="shared" si="4"/>
        <v>9.595032248144383</v>
      </c>
    </row>
    <row r="46" spans="1:39" x14ac:dyDescent="0.2">
      <c r="A46">
        <v>12</v>
      </c>
      <c r="B46" t="s">
        <v>14</v>
      </c>
      <c r="C46" t="s">
        <v>48</v>
      </c>
      <c r="D46" s="11">
        <v>12.614599999999999</v>
      </c>
      <c r="E46" s="10">
        <v>12.6145</v>
      </c>
      <c r="H46">
        <f t="shared" si="19"/>
        <v>12.614599999999999</v>
      </c>
      <c r="I46" s="22">
        <v>1.1303000000000001</v>
      </c>
      <c r="K46" s="10">
        <f t="shared" si="6"/>
        <v>1.1303000000000001</v>
      </c>
      <c r="L46" s="22">
        <v>13.728400000000001</v>
      </c>
      <c r="M46" s="23">
        <v>13.731299999999999</v>
      </c>
      <c r="N46" s="11">
        <f t="shared" si="7"/>
        <v>13.729849999999999</v>
      </c>
      <c r="O46" s="1">
        <f t="shared" si="20"/>
        <v>1.1152499999999996</v>
      </c>
      <c r="P46" s="1">
        <f t="shared" si="21"/>
        <v>1.5050000000000452E-2</v>
      </c>
      <c r="Q46" s="3">
        <f t="shared" si="22"/>
        <v>1.3315049102008714</v>
      </c>
      <c r="R46" s="3">
        <f>AVERAGE(Q43:Q46)</f>
        <v>1.3380771396210034</v>
      </c>
      <c r="S46" s="22">
        <v>13.5814</v>
      </c>
      <c r="T46" s="22">
        <v>13.582800000000001</v>
      </c>
      <c r="U46" s="22">
        <f t="shared" si="11"/>
        <v>13.582100000000001</v>
      </c>
      <c r="V46" s="1">
        <f t="shared" si="12"/>
        <v>0.14774999999999849</v>
      </c>
      <c r="W46" s="3">
        <f t="shared" si="13"/>
        <v>13.248150638870076</v>
      </c>
      <c r="X46" s="16">
        <f t="shared" si="14"/>
        <v>7.6845421339153575</v>
      </c>
      <c r="Y46" s="4">
        <f>AVERAGE(X44:X46)</f>
        <v>7.7995026711295381</v>
      </c>
      <c r="Z46" s="25">
        <v>13.5282</v>
      </c>
      <c r="AA46" s="25">
        <v>13.5282</v>
      </c>
      <c r="AB46" s="25">
        <f t="shared" si="15"/>
        <v>13.5282</v>
      </c>
      <c r="AC46" s="1">
        <f t="shared" si="0"/>
        <v>5.3900000000000503E-2</v>
      </c>
      <c r="AD46" s="3">
        <f t="shared" si="16"/>
        <v>5.5710594315245938</v>
      </c>
      <c r="AE46" s="4">
        <f>AVERAGE(AD44:AD46)</f>
        <v>5.9662356179159604</v>
      </c>
      <c r="AF46" s="3">
        <f t="shared" si="1"/>
        <v>4.8329970858552365</v>
      </c>
      <c r="AG46" s="3">
        <f>AVERAGE(AF43:AF46)</f>
        <v>4.9125919649860768</v>
      </c>
      <c r="AH46" s="17">
        <f t="shared" si="17"/>
        <v>1.3189965159166754</v>
      </c>
      <c r="AI46" s="4">
        <f>AVERAGE(AH44:AH46)</f>
        <v>1.4095849694465237</v>
      </c>
      <c r="AJ46" s="1">
        <f t="shared" si="2"/>
        <v>0.201649999999999</v>
      </c>
      <c r="AK46" s="3">
        <f t="shared" si="3"/>
        <v>18.081147724725312</v>
      </c>
      <c r="AM46" s="3">
        <f t="shared" si="4"/>
        <v>9.0035386498320324</v>
      </c>
    </row>
    <row r="47" spans="1:39" x14ac:dyDescent="0.2">
      <c r="A47">
        <v>1</v>
      </c>
      <c r="B47" t="s">
        <v>15</v>
      </c>
      <c r="D47" s="10">
        <v>14.9373</v>
      </c>
      <c r="E47" s="10">
        <v>14.936199999999999</v>
      </c>
      <c r="H47">
        <f t="shared" si="19"/>
        <v>14.9373</v>
      </c>
      <c r="I47" s="22">
        <v>1.1758999999999999</v>
      </c>
      <c r="J47" s="22">
        <v>1.1759999999999999</v>
      </c>
      <c r="K47" s="25">
        <f t="shared" si="6"/>
        <v>1.1759499999999998</v>
      </c>
      <c r="L47" s="22">
        <v>16.087599999999998</v>
      </c>
      <c r="M47" s="23">
        <v>16.090699999999998</v>
      </c>
      <c r="N47" s="22">
        <f t="shared" si="7"/>
        <v>16.089149999999997</v>
      </c>
      <c r="O47" s="1">
        <f t="shared" si="20"/>
        <v>1.151849999999996</v>
      </c>
      <c r="P47" s="1">
        <f t="shared" si="21"/>
        <v>2.4100000000003785E-2</v>
      </c>
      <c r="Q47" s="3">
        <f t="shared" si="22"/>
        <v>2.0494068625369946</v>
      </c>
      <c r="S47" s="22">
        <v>15.949299999999999</v>
      </c>
      <c r="T47" s="22">
        <v>15.950699999999999</v>
      </c>
      <c r="U47" s="22">
        <f t="shared" si="11"/>
        <v>15.95</v>
      </c>
      <c r="V47" s="1">
        <f t="shared" si="12"/>
        <v>0.13914999999999722</v>
      </c>
      <c r="W47" s="3">
        <f t="shared" si="13"/>
        <v>12.08056604592592</v>
      </c>
      <c r="X47" s="16">
        <f t="shared" si="14"/>
        <v>7.0072888897482137</v>
      </c>
      <c r="Z47" s="22">
        <v>15.896000000000001</v>
      </c>
      <c r="AA47" s="25">
        <v>15.8964</v>
      </c>
      <c r="AB47" s="25">
        <f t="shared" si="15"/>
        <v>15.8962</v>
      </c>
      <c r="AC47" s="1">
        <f t="shared" si="0"/>
        <v>5.379999999999896E-2</v>
      </c>
      <c r="AD47" s="3">
        <f t="shared" si="16"/>
        <v>5.312530858102007</v>
      </c>
      <c r="AF47" s="3">
        <f t="shared" si="1"/>
        <v>4.6707470590787992</v>
      </c>
      <c r="AH47" s="17">
        <f t="shared" si="17"/>
        <v>1.274716079528281</v>
      </c>
      <c r="AJ47" s="1">
        <f t="shared" si="2"/>
        <v>0.19294999999999618</v>
      </c>
      <c r="AK47" s="3">
        <f t="shared" si="3"/>
        <v>16.751313105004716</v>
      </c>
      <c r="AM47" s="3">
        <f t="shared" si="4"/>
        <v>8.2820049692764943</v>
      </c>
    </row>
    <row r="48" spans="1:39" x14ac:dyDescent="0.2">
      <c r="A48">
        <v>2</v>
      </c>
      <c r="B48" t="s">
        <v>16</v>
      </c>
      <c r="D48" s="10">
        <v>15.8735</v>
      </c>
      <c r="E48" s="10">
        <v>15.8734</v>
      </c>
      <c r="H48" s="30">
        <f t="shared" si="19"/>
        <v>15.8735</v>
      </c>
      <c r="I48" s="22">
        <v>1.0746</v>
      </c>
      <c r="J48" s="22">
        <v>1.0749</v>
      </c>
      <c r="K48" s="25">
        <f t="shared" si="6"/>
        <v>1.0747499999999999</v>
      </c>
      <c r="L48" s="22">
        <v>16.925999999999998</v>
      </c>
      <c r="M48" s="23">
        <v>16.9283</v>
      </c>
      <c r="N48" s="22">
        <f t="shared" si="7"/>
        <v>16.927149999999997</v>
      </c>
      <c r="O48" s="1">
        <f t="shared" si="20"/>
        <v>1.0536499999999975</v>
      </c>
      <c r="P48" s="1">
        <f t="shared" si="21"/>
        <v>2.1100000000002339E-2</v>
      </c>
      <c r="Q48" s="3">
        <f t="shared" si="22"/>
        <v>1.9632472668064518</v>
      </c>
      <c r="S48" s="22">
        <v>16.797799999999999</v>
      </c>
      <c r="T48" s="22">
        <v>16.799099999999999</v>
      </c>
      <c r="U48" s="22">
        <f t="shared" si="11"/>
        <v>16.798449999999999</v>
      </c>
      <c r="V48" s="1">
        <f t="shared" si="12"/>
        <v>0.12869999999999848</v>
      </c>
      <c r="W48" s="3">
        <f t="shared" si="13"/>
        <v>12.214682294879589</v>
      </c>
      <c r="X48" s="16">
        <f t="shared" si="14"/>
        <v>7.0850825376331725</v>
      </c>
      <c r="Z48" s="25">
        <v>16.7438</v>
      </c>
      <c r="AA48" s="22">
        <v>16.744</v>
      </c>
      <c r="AB48" s="25">
        <f t="shared" si="15"/>
        <v>16.7439</v>
      </c>
      <c r="AC48" s="1">
        <f t="shared" si="0"/>
        <v>5.4549999999998988E-2</v>
      </c>
      <c r="AD48" s="3">
        <f t="shared" si="16"/>
        <v>5.8976160873559698</v>
      </c>
      <c r="AF48" s="3">
        <f t="shared" si="1"/>
        <v>5.1772410193137306</v>
      </c>
      <c r="AH48" s="17">
        <f t="shared" si="17"/>
        <v>1.4129457860675092</v>
      </c>
      <c r="AJ48" s="1">
        <f t="shared" si="2"/>
        <v>0.18324999999999747</v>
      </c>
      <c r="AK48" s="3">
        <f t="shared" si="3"/>
        <v>17.39192331419332</v>
      </c>
      <c r="AM48" s="3">
        <f t="shared" si="4"/>
        <v>8.498028323700682</v>
      </c>
    </row>
    <row r="49" spans="1:39" x14ac:dyDescent="0.2">
      <c r="A49">
        <v>3</v>
      </c>
      <c r="B49" t="s">
        <v>17</v>
      </c>
      <c r="D49" s="10">
        <v>14.3568</v>
      </c>
      <c r="E49" s="10">
        <v>14.3567</v>
      </c>
      <c r="H49" s="30">
        <f t="shared" si="19"/>
        <v>14.3568</v>
      </c>
      <c r="I49" s="22">
        <v>1.28</v>
      </c>
      <c r="J49" s="22">
        <v>1.2802</v>
      </c>
      <c r="K49" s="25">
        <f t="shared" si="6"/>
        <v>1.2801</v>
      </c>
      <c r="L49" s="22">
        <v>15.611599999999999</v>
      </c>
      <c r="M49" s="23">
        <v>15.614800000000001</v>
      </c>
      <c r="N49" s="31">
        <f t="shared" si="7"/>
        <v>15.613199999999999</v>
      </c>
      <c r="O49" s="1">
        <f t="shared" si="20"/>
        <v>1.2563999999999993</v>
      </c>
      <c r="P49" s="1">
        <f t="shared" si="21"/>
        <v>2.370000000000072E-2</v>
      </c>
      <c r="Q49" s="3">
        <f t="shared" si="22"/>
        <v>1.8514178579799017</v>
      </c>
      <c r="S49" s="22">
        <v>15.4597</v>
      </c>
      <c r="T49" s="22">
        <v>15.4613</v>
      </c>
      <c r="U49" s="31">
        <f t="shared" si="11"/>
        <v>15.4605</v>
      </c>
      <c r="V49" s="1">
        <f t="shared" si="12"/>
        <v>0.15269999999999939</v>
      </c>
      <c r="W49" s="3">
        <f t="shared" si="13"/>
        <v>12.153772683858602</v>
      </c>
      <c r="X49" s="17">
        <f t="shared" si="14"/>
        <v>7.0497521368089338</v>
      </c>
      <c r="Z49" s="25">
        <v>15.3977</v>
      </c>
      <c r="AA49" s="25">
        <v>15.3977</v>
      </c>
      <c r="AB49" s="32">
        <f t="shared" si="15"/>
        <v>15.3977</v>
      </c>
      <c r="AC49" s="1">
        <f t="shared" si="0"/>
        <v>6.2799999999999301E-2</v>
      </c>
      <c r="AD49" s="3">
        <f t="shared" si="16"/>
        <v>5.689951979704567</v>
      </c>
      <c r="AF49" s="3">
        <f t="shared" si="1"/>
        <v>4.9984081502705617</v>
      </c>
      <c r="AH49" s="17">
        <f t="shared" si="17"/>
        <v>1.3641396463142546</v>
      </c>
      <c r="AJ49" s="1">
        <f t="shared" si="2"/>
        <v>0.21549999999999869</v>
      </c>
      <c r="AK49" s="3">
        <f t="shared" si="3"/>
        <v>17.152180834129162</v>
      </c>
      <c r="AM49" s="3">
        <f t="shared" si="4"/>
        <v>8.413891783123189</v>
      </c>
    </row>
    <row r="50" spans="1:39" x14ac:dyDescent="0.2">
      <c r="A50">
        <v>4</v>
      </c>
      <c r="B50" t="s">
        <v>18</v>
      </c>
      <c r="D50" s="10">
        <v>15.474399999999999</v>
      </c>
      <c r="E50" s="10">
        <v>15.474600000000001</v>
      </c>
      <c r="H50" s="30">
        <f t="shared" si="19"/>
        <v>15.474399999999999</v>
      </c>
      <c r="I50" s="22">
        <v>1.0344</v>
      </c>
      <c r="J50" s="22">
        <v>1.0346</v>
      </c>
      <c r="K50" s="25">
        <f t="shared" si="6"/>
        <v>1.0345</v>
      </c>
      <c r="L50" s="22">
        <v>16.488099999999999</v>
      </c>
      <c r="M50" s="23">
        <v>16.490100000000002</v>
      </c>
      <c r="N50" s="31">
        <f t="shared" si="7"/>
        <v>16.489100000000001</v>
      </c>
      <c r="O50" s="1">
        <f t="shared" si="20"/>
        <v>1.0147000000000013</v>
      </c>
      <c r="P50" s="1">
        <f t="shared" si="21"/>
        <v>1.9799999999998708E-2</v>
      </c>
      <c r="Q50" s="3">
        <f t="shared" si="22"/>
        <v>1.913968100531533</v>
      </c>
      <c r="R50" s="3">
        <f>AVERAGE(Q47:Q50)</f>
        <v>1.9445100219637204</v>
      </c>
      <c r="S50" s="22">
        <v>16.361000000000001</v>
      </c>
      <c r="T50" s="22">
        <v>16.361799999999999</v>
      </c>
      <c r="U50" s="31">
        <f t="shared" si="11"/>
        <v>16.3614</v>
      </c>
      <c r="V50" s="1">
        <f t="shared" si="12"/>
        <v>0.12770000000000081</v>
      </c>
      <c r="W50" s="3">
        <f t="shared" si="13"/>
        <v>12.585000492756542</v>
      </c>
      <c r="X50" s="17">
        <f t="shared" si="14"/>
        <v>7.2998842765409178</v>
      </c>
      <c r="Y50" s="7">
        <f>AVERAGE(X48:X50)</f>
        <v>7.1449063169943416</v>
      </c>
      <c r="Z50" s="25">
        <v>16.320599999999999</v>
      </c>
      <c r="AA50" s="25">
        <v>16.319900000000001</v>
      </c>
      <c r="AB50" s="32">
        <f t="shared" si="15"/>
        <v>16.320250000000001</v>
      </c>
      <c r="AC50" s="1">
        <f t="shared" si="0"/>
        <v>4.1149999999998244E-2</v>
      </c>
      <c r="AD50" s="3">
        <f t="shared" si="16"/>
        <v>4.63923337091299</v>
      </c>
      <c r="AE50" s="7">
        <f>AVERAGE(AD48:AD50)</f>
        <v>5.4089338126578426</v>
      </c>
      <c r="AF50" s="3">
        <f t="shared" si="1"/>
        <v>4.0553858283234643</v>
      </c>
      <c r="AH50" s="17">
        <f t="shared" si="17"/>
        <v>1.1067748817626188</v>
      </c>
      <c r="AI50" s="7">
        <f>AVERAGE(AH48:AH50)</f>
        <v>1.2946201047147943</v>
      </c>
      <c r="AJ50" s="1">
        <f t="shared" si="2"/>
        <v>0.16884999999999906</v>
      </c>
      <c r="AK50" s="3">
        <f t="shared" si="3"/>
        <v>16.640386321080008</v>
      </c>
      <c r="AM50" s="3">
        <f t="shared" si="4"/>
        <v>8.4066591583035368</v>
      </c>
    </row>
    <row r="51" spans="1:39" x14ac:dyDescent="0.2">
      <c r="A51">
        <v>5</v>
      </c>
      <c r="B51" t="s">
        <v>44</v>
      </c>
      <c r="D51" s="10">
        <v>17.2911</v>
      </c>
      <c r="E51" s="11">
        <v>17.291</v>
      </c>
      <c r="H51" s="30">
        <f t="shared" si="19"/>
        <v>17.2911</v>
      </c>
      <c r="I51" s="22">
        <v>1.0359</v>
      </c>
      <c r="J51" s="22">
        <v>1.0359</v>
      </c>
      <c r="K51" s="25">
        <f t="shared" si="6"/>
        <v>1.0359</v>
      </c>
      <c r="L51" s="22">
        <v>18.309899999999999</v>
      </c>
      <c r="M51" s="23">
        <v>18.311299999999999</v>
      </c>
      <c r="N51" s="31">
        <f t="shared" si="7"/>
        <v>18.310600000000001</v>
      </c>
      <c r="O51" s="1">
        <f t="shared" si="20"/>
        <v>1.0195000000000007</v>
      </c>
      <c r="P51" s="1">
        <f t="shared" si="21"/>
        <v>1.6399999999999304E-2</v>
      </c>
      <c r="Q51" s="3">
        <f t="shared" si="22"/>
        <v>1.5831643981078583</v>
      </c>
      <c r="S51" s="22">
        <v>18.182600000000001</v>
      </c>
      <c r="T51" s="22">
        <v>18.183499999999999</v>
      </c>
      <c r="U51" s="31">
        <f t="shared" si="11"/>
        <v>18.183050000000001</v>
      </c>
      <c r="V51" s="1">
        <f t="shared" si="12"/>
        <v>0.12754999999999939</v>
      </c>
      <c r="W51" s="3">
        <f t="shared" si="13"/>
        <v>12.511034820990613</v>
      </c>
      <c r="X51" s="17">
        <f t="shared" si="14"/>
        <v>7.2569807546349265</v>
      </c>
      <c r="Z51" s="25">
        <v>18.1296</v>
      </c>
      <c r="AA51" s="25">
        <v>18.1294</v>
      </c>
      <c r="AB51" s="32">
        <f t="shared" si="15"/>
        <v>18.1295</v>
      </c>
      <c r="AC51" s="1">
        <f t="shared" si="0"/>
        <v>5.3550000000001319E-2</v>
      </c>
      <c r="AD51" s="3">
        <f t="shared" si="16"/>
        <v>6.0036997589552374</v>
      </c>
      <c r="AF51" s="3">
        <f t="shared" si="1"/>
        <v>5.2525747915646184</v>
      </c>
      <c r="AH51" s="17">
        <f t="shared" si="17"/>
        <v>1.4335054887457073</v>
      </c>
      <c r="AJ51" s="1">
        <f t="shared" si="2"/>
        <v>0.1811000000000007</v>
      </c>
      <c r="AK51" s="3">
        <f t="shared" si="3"/>
        <v>17.763609612555232</v>
      </c>
      <c r="AM51" s="3">
        <f t="shared" si="4"/>
        <v>8.6904862433806329</v>
      </c>
    </row>
    <row r="52" spans="1:39" x14ac:dyDescent="0.2">
      <c r="A52">
        <v>6</v>
      </c>
      <c r="B52" t="s">
        <v>45</v>
      </c>
      <c r="D52" s="10">
        <v>17.571100000000001</v>
      </c>
      <c r="E52" s="10">
        <v>17.571100000000001</v>
      </c>
      <c r="H52" s="30">
        <f t="shared" si="19"/>
        <v>17.571100000000001</v>
      </c>
      <c r="I52" s="22">
        <v>1.0443</v>
      </c>
      <c r="J52" s="22">
        <v>1.0444</v>
      </c>
      <c r="K52" s="25">
        <f t="shared" si="6"/>
        <v>1.0443500000000001</v>
      </c>
      <c r="L52" s="22">
        <v>18.5976</v>
      </c>
      <c r="M52" s="23">
        <v>18.5992</v>
      </c>
      <c r="N52" s="31">
        <f t="shared" si="7"/>
        <v>18.598399999999998</v>
      </c>
      <c r="O52" s="1">
        <f t="shared" si="20"/>
        <v>1.0272999999999968</v>
      </c>
      <c r="P52" s="1">
        <f t="shared" si="21"/>
        <v>1.705000000000334E-2</v>
      </c>
      <c r="Q52" s="3">
        <f t="shared" si="22"/>
        <v>1.6325944367313006</v>
      </c>
      <c r="S52" s="22">
        <v>18.462700000000002</v>
      </c>
      <c r="T52" s="22">
        <v>18.464099999999998</v>
      </c>
      <c r="U52" s="31">
        <f t="shared" si="11"/>
        <v>18.4634</v>
      </c>
      <c r="V52" s="1">
        <f t="shared" si="12"/>
        <v>0.13499999999999801</v>
      </c>
      <c r="W52" s="3">
        <f t="shared" si="13"/>
        <v>13.141244037768757</v>
      </c>
      <c r="X52" s="17">
        <f t="shared" si="14"/>
        <v>7.6225313444134324</v>
      </c>
      <c r="Z52" s="25">
        <v>18.4255</v>
      </c>
      <c r="AA52" s="25">
        <v>18.425599999999999</v>
      </c>
      <c r="AB52" s="32">
        <f t="shared" si="15"/>
        <v>18.425550000000001</v>
      </c>
      <c r="AC52" s="1">
        <f t="shared" si="0"/>
        <v>3.7849999999998829E-2</v>
      </c>
      <c r="AD52" s="3">
        <f t="shared" si="16"/>
        <v>4.2418469124732576</v>
      </c>
      <c r="AF52" s="3">
        <f t="shared" si="1"/>
        <v>3.6844154579965878</v>
      </c>
      <c r="AH52" s="17">
        <f t="shared" si="17"/>
        <v>1.005531570981089</v>
      </c>
      <c r="AJ52" s="1">
        <f t="shared" si="2"/>
        <v>0.17284999999999684</v>
      </c>
      <c r="AK52" s="3">
        <f t="shared" si="3"/>
        <v>16.825659495765343</v>
      </c>
      <c r="AM52" s="3">
        <f t="shared" si="4"/>
        <v>8.628062915394521</v>
      </c>
    </row>
    <row r="53" spans="1:39" x14ac:dyDescent="0.2">
      <c r="A53">
        <v>7</v>
      </c>
      <c r="B53" t="s">
        <v>46</v>
      </c>
      <c r="D53" s="10">
        <v>17.189299999999999</v>
      </c>
      <c r="E53" s="10">
        <v>17.188300000000002</v>
      </c>
      <c r="H53" s="30">
        <f t="shared" si="19"/>
        <v>17.189299999999999</v>
      </c>
      <c r="I53" s="22">
        <v>1.2031000000000001</v>
      </c>
      <c r="J53" s="22">
        <v>1.2033</v>
      </c>
      <c r="K53" s="25">
        <f t="shared" si="6"/>
        <v>1.2032</v>
      </c>
      <c r="L53" s="22">
        <v>18.371400000000001</v>
      </c>
      <c r="M53" s="23">
        <v>18.374500000000001</v>
      </c>
      <c r="N53" s="31">
        <f t="shared" si="7"/>
        <v>18.372950000000003</v>
      </c>
      <c r="O53" s="1">
        <f t="shared" si="20"/>
        <v>1.1836500000000036</v>
      </c>
      <c r="P53" s="1">
        <f t="shared" si="21"/>
        <v>1.9549999999996404E-2</v>
      </c>
      <c r="Q53" s="3">
        <f t="shared" si="22"/>
        <v>1.6248337765954457</v>
      </c>
      <c r="S53" s="22">
        <v>18.235499999999998</v>
      </c>
      <c r="T53" s="22">
        <v>18.237200000000001</v>
      </c>
      <c r="U53" s="31">
        <f t="shared" si="11"/>
        <v>18.236350000000002</v>
      </c>
      <c r="V53" s="1">
        <f t="shared" si="12"/>
        <v>0.13660000000000139</v>
      </c>
      <c r="W53" s="3">
        <f t="shared" si="13"/>
        <v>11.540573649305196</v>
      </c>
      <c r="X53" s="17">
        <f t="shared" si="14"/>
        <v>6.6940682420563782</v>
      </c>
      <c r="Z53" s="25">
        <v>18.184200000000001</v>
      </c>
      <c r="AA53" s="22">
        <v>18.184000000000001</v>
      </c>
      <c r="AB53" s="32">
        <f t="shared" si="15"/>
        <v>18.184100000000001</v>
      </c>
      <c r="AC53" s="1">
        <f t="shared" si="0"/>
        <v>5.2250000000000796E-2</v>
      </c>
      <c r="AD53" s="3">
        <f t="shared" si="16"/>
        <v>4.990210591662354</v>
      </c>
      <c r="AF53" s="3">
        <f t="shared" si="1"/>
        <v>4.4143116630761323</v>
      </c>
      <c r="AH53" s="17">
        <f t="shared" si="17"/>
        <v>1.204731060320396</v>
      </c>
      <c r="AJ53" s="1">
        <f t="shared" si="2"/>
        <v>0.18885000000000218</v>
      </c>
      <c r="AK53" s="3">
        <f t="shared" si="3"/>
        <v>15.954885312381329</v>
      </c>
      <c r="AM53" s="3">
        <f t="shared" si="4"/>
        <v>7.8987993023767746</v>
      </c>
    </row>
    <row r="54" spans="1:39" x14ac:dyDescent="0.2">
      <c r="A54">
        <v>8</v>
      </c>
      <c r="B54" t="s">
        <v>47</v>
      </c>
      <c r="D54" s="10">
        <v>18.930399999999999</v>
      </c>
      <c r="E54" s="10">
        <v>18.930499999999999</v>
      </c>
      <c r="H54" s="30">
        <f t="shared" si="19"/>
        <v>18.930399999999999</v>
      </c>
      <c r="I54" s="22">
        <v>1.1224000000000001</v>
      </c>
      <c r="J54" s="22">
        <v>1.1226</v>
      </c>
      <c r="K54" s="25">
        <f t="shared" si="6"/>
        <v>1.1225000000000001</v>
      </c>
      <c r="L54" s="22">
        <v>20.034800000000001</v>
      </c>
      <c r="M54" s="23">
        <v>20.037199999999999</v>
      </c>
      <c r="N54" s="31">
        <f t="shared" si="7"/>
        <v>20.036000000000001</v>
      </c>
      <c r="O54" s="1">
        <f t="shared" si="20"/>
        <v>1.1056000000000026</v>
      </c>
      <c r="P54" s="1">
        <f t="shared" si="21"/>
        <v>1.6899999999997473E-2</v>
      </c>
      <c r="Q54" s="3">
        <f t="shared" si="22"/>
        <v>1.505567928730287</v>
      </c>
      <c r="R54" s="3">
        <f>AVERAGE(Q51:Q54)</f>
        <v>1.5865401350412229</v>
      </c>
      <c r="S54" s="22">
        <v>19.9041</v>
      </c>
      <c r="T54" s="22">
        <v>19.905200000000001</v>
      </c>
      <c r="U54" s="31">
        <f t="shared" si="11"/>
        <v>19.90465</v>
      </c>
      <c r="V54" s="1">
        <f t="shared" si="12"/>
        <v>0.13135000000000119</v>
      </c>
      <c r="W54" s="3">
        <f t="shared" si="13"/>
        <v>11.880426917510933</v>
      </c>
      <c r="X54" s="17">
        <f t="shared" si="14"/>
        <v>6.8911989080689864</v>
      </c>
      <c r="Y54" s="8">
        <f>AVERAGE(X52:X54)</f>
        <v>7.0692661648462654</v>
      </c>
      <c r="Z54" s="25">
        <v>19.855499999999999</v>
      </c>
      <c r="AA54" s="25">
        <v>19.855399999999999</v>
      </c>
      <c r="AB54" s="32">
        <f t="shared" si="15"/>
        <v>19.855449999999998</v>
      </c>
      <c r="AC54" s="1">
        <f t="shared" si="0"/>
        <v>4.9200000000002575E-2</v>
      </c>
      <c r="AD54" s="3">
        <f t="shared" si="16"/>
        <v>5.0500384911472933</v>
      </c>
      <c r="AE54" s="8">
        <f>AVERAGE(AD52:AD54)</f>
        <v>4.760698665094302</v>
      </c>
      <c r="AF54" s="3">
        <f t="shared" si="1"/>
        <v>4.4500723589003668</v>
      </c>
      <c r="AH54" s="17">
        <f t="shared" si="17"/>
        <v>1.2144906840820096</v>
      </c>
      <c r="AI54" s="8">
        <f>AVERAGE(AH52:AH54)</f>
        <v>1.1415844384611649</v>
      </c>
      <c r="AJ54" s="1">
        <f t="shared" si="2"/>
        <v>0.18055000000000376</v>
      </c>
      <c r="AK54" s="3">
        <f t="shared" si="3"/>
        <v>16.330499276411299</v>
      </c>
      <c r="AM54" s="3">
        <f t="shared" si="4"/>
        <v>8.1056895921509966</v>
      </c>
    </row>
    <row r="55" spans="1:39" x14ac:dyDescent="0.2">
      <c r="A55">
        <v>9</v>
      </c>
      <c r="B55" t="s">
        <v>26</v>
      </c>
      <c r="D55" s="10">
        <v>17.420400000000001</v>
      </c>
      <c r="E55" s="10">
        <v>17.420500000000001</v>
      </c>
      <c r="H55" s="30">
        <f t="shared" si="19"/>
        <v>17.420400000000001</v>
      </c>
      <c r="I55" s="22">
        <v>1.3277000000000001</v>
      </c>
      <c r="J55" s="22">
        <v>1.3277000000000001</v>
      </c>
      <c r="K55" s="25">
        <f t="shared" si="6"/>
        <v>1.3277000000000001</v>
      </c>
      <c r="L55" s="22">
        <v>18.7209</v>
      </c>
      <c r="M55" s="23">
        <v>18.723299999999998</v>
      </c>
      <c r="N55" s="31">
        <f t="shared" si="7"/>
        <v>18.722099999999998</v>
      </c>
      <c r="O55" s="1">
        <f t="shared" si="20"/>
        <v>1.3016999999999967</v>
      </c>
      <c r="P55" s="1">
        <f t="shared" si="21"/>
        <v>2.6000000000003354E-2</v>
      </c>
      <c r="Q55" s="3">
        <f t="shared" si="22"/>
        <v>1.958273706409833</v>
      </c>
      <c r="S55" s="22">
        <v>18.540500000000002</v>
      </c>
      <c r="T55" s="22">
        <v>18.542000000000002</v>
      </c>
      <c r="U55" s="31">
        <f t="shared" si="11"/>
        <v>18.541250000000002</v>
      </c>
      <c r="V55" s="1">
        <f t="shared" si="12"/>
        <v>0.18084999999999596</v>
      </c>
      <c r="W55" s="3">
        <f t="shared" si="13"/>
        <v>13.893370208189015</v>
      </c>
      <c r="X55" s="17">
        <f t="shared" si="14"/>
        <v>8.0587994247036061</v>
      </c>
      <c r="Z55" s="25">
        <v>18.4998</v>
      </c>
      <c r="AA55" s="25">
        <v>18.4999</v>
      </c>
      <c r="AB55" s="32">
        <f t="shared" si="15"/>
        <v>18.499850000000002</v>
      </c>
      <c r="AC55" s="1">
        <f t="shared" si="0"/>
        <v>4.1399999999999437E-2</v>
      </c>
      <c r="AD55" s="3">
        <f t="shared" si="16"/>
        <v>3.6936253736003399</v>
      </c>
      <c r="AF55" s="3">
        <f t="shared" si="1"/>
        <v>3.1804563263424401</v>
      </c>
      <c r="AH55" s="17">
        <f t="shared" si="17"/>
        <v>0.86799365672046291</v>
      </c>
      <c r="AJ55" s="1">
        <f t="shared" si="2"/>
        <v>0.2222499999999954</v>
      </c>
      <c r="AK55" s="3">
        <f t="shared" si="3"/>
        <v>17.073826534531456</v>
      </c>
      <c r="AM55" s="3">
        <f t="shared" si="4"/>
        <v>8.9267930814240692</v>
      </c>
    </row>
    <row r="56" spans="1:39" x14ac:dyDescent="0.2">
      <c r="A56">
        <v>10</v>
      </c>
      <c r="B56" t="s">
        <v>27</v>
      </c>
      <c r="D56" s="10">
        <v>15.5237</v>
      </c>
      <c r="E56" s="11">
        <v>15.523999999999999</v>
      </c>
      <c r="H56" s="30">
        <f t="shared" si="19"/>
        <v>15.5237</v>
      </c>
      <c r="I56" s="22">
        <v>1.0336000000000001</v>
      </c>
      <c r="J56" s="22">
        <v>1.0334000000000001</v>
      </c>
      <c r="K56" s="25">
        <f t="shared" si="6"/>
        <v>1.0335000000000001</v>
      </c>
      <c r="L56" s="22">
        <v>16.5379</v>
      </c>
      <c r="M56" s="23">
        <v>16.540199999999999</v>
      </c>
      <c r="N56" s="31">
        <f t="shared" si="7"/>
        <v>16.53905</v>
      </c>
      <c r="O56" s="1">
        <f t="shared" si="20"/>
        <v>1.0153499999999998</v>
      </c>
      <c r="P56" s="1">
        <f t="shared" si="21"/>
        <v>1.8150000000000333E-2</v>
      </c>
      <c r="Q56" s="3">
        <f t="shared" si="22"/>
        <v>1.7561683599419768</v>
      </c>
      <c r="S56" s="22">
        <v>16.4026</v>
      </c>
      <c r="T56" s="22">
        <v>16.402799999999999</v>
      </c>
      <c r="U56" s="31">
        <f t="shared" si="11"/>
        <v>16.402699999999999</v>
      </c>
      <c r="V56" s="1">
        <f t="shared" si="12"/>
        <v>0.13635000000000019</v>
      </c>
      <c r="W56" s="3">
        <f t="shared" si="13"/>
        <v>13.428866893189561</v>
      </c>
      <c r="X56" s="17">
        <f t="shared" si="14"/>
        <v>7.7893659473257317</v>
      </c>
      <c r="Z56" s="25">
        <v>16.365500000000001</v>
      </c>
      <c r="AA56" s="25">
        <v>16.365400000000001</v>
      </c>
      <c r="AB56" s="32">
        <f t="shared" si="15"/>
        <v>16.365450000000003</v>
      </c>
      <c r="AC56" s="1">
        <f t="shared" si="0"/>
        <v>3.7249999999996675E-2</v>
      </c>
      <c r="AD56" s="3">
        <f t="shared" si="16"/>
        <v>4.2377701934012162</v>
      </c>
      <c r="AF56" s="3">
        <f t="shared" si="1"/>
        <v>3.6686856748901051</v>
      </c>
      <c r="AH56" s="17">
        <f t="shared" si="17"/>
        <v>1.0012386801009563</v>
      </c>
      <c r="AJ56" s="1">
        <f t="shared" si="2"/>
        <v>0.17359999999999687</v>
      </c>
      <c r="AK56" s="3">
        <f t="shared" si="3"/>
        <v>17.097552568079667</v>
      </c>
      <c r="AM56" s="3">
        <f t="shared" si="4"/>
        <v>8.7906046274266885</v>
      </c>
    </row>
  </sheetData>
  <pageMargins left="0.7" right="0.7" top="0.75" bottom="0.75" header="0.3" footer="0.3"/>
  <ignoredErrors>
    <ignoredError sqref="N2" formulaRange="1"/>
  </ignoredErrors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D005E-5AA2-094C-9A85-BFC03CB1253C}">
  <dimension ref="A1:F20"/>
  <sheetViews>
    <sheetView zoomScale="150" zoomScaleNormal="150" workbookViewId="0">
      <selection activeCell="F2" sqref="F2:F3"/>
    </sheetView>
  </sheetViews>
  <sheetFormatPr baseColWidth="10" defaultRowHeight="16" x14ac:dyDescent="0.2"/>
  <sheetData>
    <row r="1" spans="1:6" x14ac:dyDescent="0.2">
      <c r="A1" t="s">
        <v>6</v>
      </c>
      <c r="B1" t="s">
        <v>28</v>
      </c>
      <c r="C1" t="s">
        <v>29</v>
      </c>
      <c r="D1" t="s">
        <v>30</v>
      </c>
      <c r="E1" s="5" t="s">
        <v>49</v>
      </c>
      <c r="F1" t="s">
        <v>50</v>
      </c>
    </row>
    <row r="2" spans="1:6" x14ac:dyDescent="0.2">
      <c r="A2" t="s">
        <v>26</v>
      </c>
      <c r="B2">
        <f>99-41</f>
        <v>58</v>
      </c>
      <c r="C2">
        <f>622-6</f>
        <v>616</v>
      </c>
      <c r="D2" s="3">
        <f>B2/(B2+C2)*100</f>
        <v>8.6053412462908021</v>
      </c>
      <c r="E2" s="6">
        <f>C2/4</f>
        <v>154</v>
      </c>
      <c r="F2" s="6">
        <f>E2/4</f>
        <v>38.5</v>
      </c>
    </row>
    <row r="3" spans="1:6" x14ac:dyDescent="0.2">
      <c r="A3" t="s">
        <v>27</v>
      </c>
      <c r="B3">
        <f>120-41</f>
        <v>79</v>
      </c>
      <c r="C3">
        <f>605-6</f>
        <v>599</v>
      </c>
      <c r="D3" s="3">
        <f>B3/(B3+C3)*100</f>
        <v>11.651917404129794</v>
      </c>
      <c r="E3" s="6">
        <f>C3/4</f>
        <v>149.75</v>
      </c>
      <c r="F3" s="6">
        <f>E3/4</f>
        <v>37.4375</v>
      </c>
    </row>
    <row r="5" spans="1:6" x14ac:dyDescent="0.2">
      <c r="A5" t="s">
        <v>7</v>
      </c>
    </row>
    <row r="6" spans="1:6" x14ac:dyDescent="0.2">
      <c r="A6" t="s">
        <v>8</v>
      </c>
    </row>
    <row r="7" spans="1:6" x14ac:dyDescent="0.2">
      <c r="A7" t="s">
        <v>9</v>
      </c>
    </row>
    <row r="8" spans="1:6" x14ac:dyDescent="0.2">
      <c r="A8" t="s">
        <v>10</v>
      </c>
    </row>
    <row r="9" spans="1:6" x14ac:dyDescent="0.2">
      <c r="A9" t="s">
        <v>11</v>
      </c>
    </row>
    <row r="10" spans="1:6" x14ac:dyDescent="0.2">
      <c r="A10" t="s">
        <v>12</v>
      </c>
    </row>
    <row r="11" spans="1:6" x14ac:dyDescent="0.2">
      <c r="A11" t="s">
        <v>13</v>
      </c>
    </row>
    <row r="12" spans="1:6" x14ac:dyDescent="0.2">
      <c r="A12" t="s">
        <v>14</v>
      </c>
    </row>
    <row r="13" spans="1:6" x14ac:dyDescent="0.2">
      <c r="A13" t="s">
        <v>15</v>
      </c>
    </row>
    <row r="14" spans="1:6" x14ac:dyDescent="0.2">
      <c r="A14" t="s">
        <v>16</v>
      </c>
    </row>
    <row r="15" spans="1:6" x14ac:dyDescent="0.2">
      <c r="A15" t="s">
        <v>17</v>
      </c>
    </row>
    <row r="16" spans="1:6" x14ac:dyDescent="0.2">
      <c r="A16" t="s">
        <v>18</v>
      </c>
    </row>
    <row r="17" spans="1:1" x14ac:dyDescent="0.2">
      <c r="A17" t="s">
        <v>25</v>
      </c>
    </row>
    <row r="18" spans="1:1" x14ac:dyDescent="0.2">
      <c r="A18" t="s">
        <v>25</v>
      </c>
    </row>
    <row r="19" spans="1:1" x14ac:dyDescent="0.2">
      <c r="A19" t="s">
        <v>25</v>
      </c>
    </row>
    <row r="20" spans="1:1" x14ac:dyDescent="0.2">
      <c r="A20" t="s">
        <v>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12BA6-6646-1C4E-A7C0-A0CA837BC4EF}">
  <dimension ref="A1:M28"/>
  <sheetViews>
    <sheetView tabSelected="1" topLeftCell="C1" zoomScale="150" zoomScaleNormal="150" workbookViewId="0">
      <selection activeCell="C13" sqref="C13"/>
    </sheetView>
  </sheetViews>
  <sheetFormatPr baseColWidth="10" defaultRowHeight="16" x14ac:dyDescent="0.2"/>
  <cols>
    <col min="5" max="5" width="13" customWidth="1"/>
    <col min="6" max="8" width="13.33203125" customWidth="1"/>
  </cols>
  <sheetData>
    <row r="1" spans="1:13" x14ac:dyDescent="0.2">
      <c r="A1" t="s">
        <v>6</v>
      </c>
      <c r="B1" s="3" t="s">
        <v>74</v>
      </c>
      <c r="C1" s="3" t="s">
        <v>75</v>
      </c>
      <c r="D1" s="3" t="s">
        <v>76</v>
      </c>
      <c r="E1" t="s">
        <v>58</v>
      </c>
      <c r="F1" t="s">
        <v>55</v>
      </c>
      <c r="G1" t="s">
        <v>56</v>
      </c>
      <c r="H1" t="s">
        <v>77</v>
      </c>
      <c r="I1" t="s">
        <v>59</v>
      </c>
      <c r="J1" t="s">
        <v>60</v>
      </c>
      <c r="L1" t="str">
        <f>E1</f>
        <v>Average SOC</v>
      </c>
      <c r="M1" t="str">
        <f>I1</f>
        <v>Average IC</v>
      </c>
    </row>
    <row r="2" spans="1:13" x14ac:dyDescent="0.2">
      <c r="A2" t="s">
        <v>7</v>
      </c>
      <c r="B2" s="3">
        <f>'LOIs - analytical data'!X2</f>
        <v>8.1849600523837402</v>
      </c>
      <c r="C2" s="26">
        <f>'LOIs - analytical data'!X32</f>
        <v>7.1860804769056914</v>
      </c>
      <c r="D2" s="24">
        <f>'LOIs - analytical data'!X39</f>
        <v>7.845025547640109</v>
      </c>
      <c r="E2" s="3">
        <f>AVERAGE(B2:D2)</f>
        <v>7.7386886923098466</v>
      </c>
      <c r="F2" s="24">
        <f>'LOIs - analytical data'!AH2</f>
        <v>0.6208861210636315</v>
      </c>
      <c r="G2" s="27">
        <f>'LOIs - analytical data'!AH32</f>
        <v>1.1170062906628662</v>
      </c>
      <c r="H2" s="24">
        <f>'LOIs - analytical data'!AH39</f>
        <v>0.88773889539032413</v>
      </c>
      <c r="I2" s="3">
        <f>AVERAGE(F2:H2)</f>
        <v>0.8752104357056073</v>
      </c>
      <c r="J2" s="3">
        <f t="shared" ref="J2" si="0">I2+E2</f>
        <v>8.6138991280154542</v>
      </c>
      <c r="L2" s="3">
        <f t="shared" ref="L2:L19" si="1">E2</f>
        <v>7.7386886923098466</v>
      </c>
      <c r="M2" s="3">
        <f t="shared" ref="M2:M19" si="2">I2</f>
        <v>0.8752104357056073</v>
      </c>
    </row>
    <row r="3" spans="1:13" x14ac:dyDescent="0.2">
      <c r="A3" t="s">
        <v>26</v>
      </c>
      <c r="B3" s="3">
        <f>'LOIs - analytical data'!X31</f>
        <v>7.9981039896932655</v>
      </c>
      <c r="C3" s="3">
        <f>'LOIs - analytical data'!X35</f>
        <v>8.2384953426167264</v>
      </c>
      <c r="D3" s="24">
        <f>'LOIs - analytical data'!X55</f>
        <v>8.0587994247036061</v>
      </c>
      <c r="E3" s="3">
        <f t="shared" ref="E3:E19" si="3">AVERAGE(B3:D3)</f>
        <v>8.0984662523378663</v>
      </c>
      <c r="F3" s="24">
        <f>'LOIs - analytical data'!AH31</f>
        <v>0.87049856484834776</v>
      </c>
      <c r="G3" s="24">
        <f>'LOIs - analytical data'!AH35</f>
        <v>0.82030820534467574</v>
      </c>
      <c r="H3" s="24">
        <f>'LOIs - analytical data'!AH55</f>
        <v>0.86799365672046291</v>
      </c>
      <c r="I3" s="3">
        <f t="shared" ref="I3:I19" si="4">AVERAGE(F3:H3)</f>
        <v>0.85293347563782884</v>
      </c>
      <c r="J3" s="3">
        <f>I3+E3</f>
        <v>8.9513997279756943</v>
      </c>
      <c r="L3" s="3">
        <f t="shared" si="1"/>
        <v>8.0984662523378663</v>
      </c>
      <c r="M3" s="3">
        <f t="shared" si="2"/>
        <v>0.85293347563782884</v>
      </c>
    </row>
    <row r="4" spans="1:13" x14ac:dyDescent="0.2">
      <c r="A4" t="s">
        <v>8</v>
      </c>
      <c r="B4" s="3">
        <f>'LOIs - analytical data'!X3</f>
        <v>8.0186499665735962</v>
      </c>
      <c r="C4" s="3">
        <f>'LOIs - analytical data'!X33</f>
        <v>7.5718804957390322</v>
      </c>
      <c r="D4" s="24">
        <f>'LOIs - analytical data'!X40</f>
        <v>8.1879564686502935</v>
      </c>
      <c r="E4" s="3">
        <f t="shared" si="3"/>
        <v>7.9261623103209731</v>
      </c>
      <c r="F4" s="24">
        <f>'LOIs - analytical data'!AH3</f>
        <v>0.86731403751612279</v>
      </c>
      <c r="G4" s="24">
        <f>'LOIs - analytical data'!AH33</f>
        <v>1.1381811515712486</v>
      </c>
      <c r="H4" s="24">
        <f>'LOIs - analytical data'!AH40</f>
        <v>0.923100119555059</v>
      </c>
      <c r="I4" s="3">
        <f t="shared" si="4"/>
        <v>0.97619843621414348</v>
      </c>
      <c r="J4" s="3">
        <f>I4+E4</f>
        <v>8.9023607465351162</v>
      </c>
      <c r="L4" s="3">
        <f t="shared" si="1"/>
        <v>7.9261623103209731</v>
      </c>
      <c r="M4" s="3">
        <f t="shared" si="2"/>
        <v>0.97619843621414348</v>
      </c>
    </row>
    <row r="5" spans="1:13" x14ac:dyDescent="0.2">
      <c r="A5" t="s">
        <v>27</v>
      </c>
      <c r="B5" s="3">
        <f>'LOIs - analytical data'!X36</f>
        <v>8.380714885180554</v>
      </c>
      <c r="C5" s="3">
        <f>'LOIs - analytical data'!X37</f>
        <v>8.2266799393035637</v>
      </c>
      <c r="D5" s="24">
        <f>'LOIs - analytical data'!X56</f>
        <v>7.7893659473257317</v>
      </c>
      <c r="E5" s="3">
        <f t="shared" si="3"/>
        <v>8.1322535906032822</v>
      </c>
      <c r="F5" s="24">
        <f>'LOIs - analytical data'!AH36</f>
        <v>0.79823289722086033</v>
      </c>
      <c r="G5" s="24">
        <f>'LOIs - analytical data'!AH37</f>
        <v>0.82185096943376457</v>
      </c>
      <c r="H5" s="24">
        <f>'LOIs - analytical data'!AH56</f>
        <v>1.0012386801009563</v>
      </c>
      <c r="I5" s="3">
        <f t="shared" si="4"/>
        <v>0.87377418225186043</v>
      </c>
      <c r="J5" s="3">
        <f>I5+E5</f>
        <v>9.006027772855143</v>
      </c>
      <c r="L5" s="3">
        <f t="shared" si="1"/>
        <v>8.1322535906032822</v>
      </c>
      <c r="M5" s="3">
        <f t="shared" si="2"/>
        <v>0.87377418225186043</v>
      </c>
    </row>
    <row r="6" spans="1:13" x14ac:dyDescent="0.2">
      <c r="A6" s="13" t="s">
        <v>57</v>
      </c>
      <c r="B6" s="3">
        <f>'LOIs - analytical data'!X18</f>
        <v>8.3647217255087334</v>
      </c>
      <c r="C6" s="3">
        <f>'LOIs - analytical data'!X34</f>
        <v>7.8888438450868792</v>
      </c>
      <c r="D6" s="24">
        <f>'LOIs - analytical data'!X41</f>
        <v>8.4754909152433946</v>
      </c>
      <c r="E6" s="3">
        <f t="shared" si="3"/>
        <v>8.2430188286130015</v>
      </c>
      <c r="F6" s="24">
        <f>'LOIs - analytical data'!AH18</f>
        <v>0.95335490461368977</v>
      </c>
      <c r="G6" s="24">
        <f>'LOIs - analytical data'!AH34</f>
        <v>1.2035006524359759</v>
      </c>
      <c r="H6" s="24">
        <f>'LOIs - analytical data'!AH41</f>
        <v>1.046442909081043</v>
      </c>
      <c r="I6" s="3">
        <f t="shared" si="4"/>
        <v>1.0677661553769029</v>
      </c>
      <c r="J6" s="3">
        <f>I6+E6</f>
        <v>9.3107849839899046</v>
      </c>
      <c r="L6" s="3">
        <f t="shared" si="1"/>
        <v>8.2430188286130015</v>
      </c>
      <c r="M6" s="3">
        <f t="shared" si="2"/>
        <v>1.0677661553769029</v>
      </c>
    </row>
    <row r="7" spans="1:13" x14ac:dyDescent="0.2">
      <c r="A7" t="s">
        <v>10</v>
      </c>
      <c r="B7" s="3">
        <f>'LOIs - analytical data'!X5</f>
        <v>8.3479560894296672</v>
      </c>
      <c r="C7" s="3">
        <f>'LOIs - analytical data'!X38</f>
        <v>8.2355707651303955</v>
      </c>
      <c r="D7" s="24">
        <f>'LOIs - analytical data'!X42</f>
        <v>8.0612823490358707</v>
      </c>
      <c r="E7" s="3">
        <f t="shared" si="3"/>
        <v>8.2149364011986439</v>
      </c>
      <c r="F7" s="3">
        <f>'LOIs - analytical data'!AH5</f>
        <v>0.83896269658060552</v>
      </c>
      <c r="G7" s="3">
        <f>'LOIs - analytical data'!AH38</f>
        <v>0.9652855348798367</v>
      </c>
      <c r="H7" s="24">
        <f>'LOIs - analytical data'!AH42</f>
        <v>1.0651399812049007</v>
      </c>
      <c r="I7" s="3">
        <f t="shared" si="4"/>
        <v>0.95646273755511435</v>
      </c>
      <c r="J7" s="3">
        <f>I7+E7</f>
        <v>9.1713991387537579</v>
      </c>
      <c r="L7" s="3">
        <f t="shared" si="1"/>
        <v>8.2149364011986439</v>
      </c>
      <c r="M7" s="3">
        <f t="shared" si="2"/>
        <v>0.95646273755511435</v>
      </c>
    </row>
    <row r="8" spans="1:13" x14ac:dyDescent="0.2">
      <c r="A8" t="s">
        <v>11</v>
      </c>
      <c r="B8" s="3">
        <f>'LOIs - analytical data'!X6</f>
        <v>7.6593664585155867</v>
      </c>
      <c r="C8" s="3">
        <f>'LOIs - analytical data'!X19</f>
        <v>7.6161885468458408</v>
      </c>
      <c r="D8" s="24">
        <f>'LOIs - analytical data'!X43</f>
        <v>7.5340345297541109</v>
      </c>
      <c r="E8" s="3">
        <f t="shared" si="3"/>
        <v>7.6031965117051792</v>
      </c>
      <c r="F8" s="3">
        <f>'LOIs - analytical data'!AH6</f>
        <v>0.95560677811075068</v>
      </c>
      <c r="G8" s="3">
        <f>'LOIs - analytical data'!AH19</f>
        <v>1.0234922204268941</v>
      </c>
      <c r="H8" s="24">
        <f>'LOIs - analytical data'!AH43</f>
        <v>1.1341216428597207</v>
      </c>
      <c r="I8" s="3">
        <f t="shared" si="4"/>
        <v>1.0377402137991218</v>
      </c>
      <c r="J8" s="3">
        <f>I8+E8</f>
        <v>8.6409367255043001</v>
      </c>
      <c r="L8" s="3">
        <f t="shared" si="1"/>
        <v>7.6031965117051792</v>
      </c>
      <c r="M8" s="3">
        <f t="shared" si="2"/>
        <v>1.0377402137991218</v>
      </c>
    </row>
    <row r="9" spans="1:13" x14ac:dyDescent="0.2">
      <c r="A9" t="s">
        <v>12</v>
      </c>
      <c r="B9" s="3">
        <f>'LOIs - analytical data'!X7</f>
        <v>8.0184536737769161</v>
      </c>
      <c r="C9" s="3">
        <f>'LOIs - analytical data'!X20</f>
        <v>7.6809557362155338</v>
      </c>
      <c r="D9" s="24">
        <f>'LOIs - analytical data'!X44</f>
        <v>7.4892863126651523</v>
      </c>
      <c r="E9" s="3">
        <f t="shared" si="3"/>
        <v>7.7295652408858677</v>
      </c>
      <c r="F9" s="3">
        <f>'LOIs - analytical data'!AH7</f>
        <v>1.1809576307925767</v>
      </c>
      <c r="G9" s="3">
        <f>'LOIs - analytical data'!AH20</f>
        <v>1.3598678036757117</v>
      </c>
      <c r="H9" s="24">
        <f>'LOIs - analytical data'!AH44</f>
        <v>1.5394057110866193</v>
      </c>
      <c r="I9" s="3">
        <f t="shared" si="4"/>
        <v>1.3600770485183027</v>
      </c>
      <c r="J9" s="3">
        <f>I9+E9</f>
        <v>9.0896422894041713</v>
      </c>
      <c r="L9" s="3">
        <f t="shared" si="1"/>
        <v>7.7295652408858677</v>
      </c>
      <c r="M9" s="3">
        <f t="shared" si="2"/>
        <v>1.3600770485183027</v>
      </c>
    </row>
    <row r="10" spans="1:13" x14ac:dyDescent="0.2">
      <c r="A10" t="s">
        <v>13</v>
      </c>
      <c r="B10" s="3">
        <f>'LOIs - analytical data'!X8</f>
        <v>8.2282960114412624</v>
      </c>
      <c r="C10" s="3">
        <f>'LOIs - analytical data'!X21</f>
        <v>8.3631338110754339</v>
      </c>
      <c r="D10" s="24">
        <f>'LOIs - analytical data'!X45</f>
        <v>8.2246795668081063</v>
      </c>
      <c r="E10" s="3">
        <f t="shared" si="3"/>
        <v>8.2720364631082663</v>
      </c>
      <c r="F10" s="3">
        <f>'LOIs - analytical data'!AH8</f>
        <v>1.203495689001028</v>
      </c>
      <c r="G10" s="3">
        <f>'LOIs - analytical data'!AH21</f>
        <v>1.2914817162207746</v>
      </c>
      <c r="H10" s="24">
        <f>'LOIs - analytical data'!AH45</f>
        <v>1.3703526813362765</v>
      </c>
      <c r="I10" s="3">
        <f t="shared" si="4"/>
        <v>1.2884433621860263</v>
      </c>
      <c r="J10" s="3">
        <f>I10+E10</f>
        <v>9.5604798252942924</v>
      </c>
      <c r="L10" s="3">
        <f t="shared" si="1"/>
        <v>8.2720364631082663</v>
      </c>
      <c r="M10" s="3">
        <f t="shared" si="2"/>
        <v>1.2884433621860263</v>
      </c>
    </row>
    <row r="11" spans="1:13" x14ac:dyDescent="0.2">
      <c r="A11" t="s">
        <v>14</v>
      </c>
      <c r="B11" s="3">
        <f>'LOIs - analytical data'!X9</f>
        <v>7.8720372608189075</v>
      </c>
      <c r="C11" s="3">
        <f>'LOIs - analytical data'!X22</f>
        <v>7.8262527855319108</v>
      </c>
      <c r="D11" s="24">
        <f>'LOIs - analytical data'!X46</f>
        <v>7.6845421339153575</v>
      </c>
      <c r="E11" s="3">
        <f t="shared" si="3"/>
        <v>7.7942773934220595</v>
      </c>
      <c r="F11" s="3">
        <f>'LOIs - analytical data'!AH9</f>
        <v>1.0800535517254011</v>
      </c>
      <c r="G11" s="3">
        <f>'LOIs - analytical data'!AH22</f>
        <v>1.1065955833236798</v>
      </c>
      <c r="H11" s="24">
        <f>'LOIs - analytical data'!AH46</f>
        <v>1.3189965159166754</v>
      </c>
      <c r="I11" s="3">
        <f t="shared" si="4"/>
        <v>1.1685485503219188</v>
      </c>
      <c r="J11" s="3">
        <f>I11+E11</f>
        <v>8.9628259437439777</v>
      </c>
      <c r="L11" s="3">
        <f t="shared" si="1"/>
        <v>7.7942773934220595</v>
      </c>
      <c r="M11" s="3">
        <f t="shared" si="2"/>
        <v>1.1685485503219188</v>
      </c>
    </row>
    <row r="12" spans="1:13" x14ac:dyDescent="0.2">
      <c r="A12" t="s">
        <v>15</v>
      </c>
      <c r="B12" s="3">
        <f>'LOIs - analytical data'!X10</f>
        <v>7.0147442355146614</v>
      </c>
      <c r="C12" s="3">
        <f>'LOIs - analytical data'!X23</f>
        <v>7.1190894025872913</v>
      </c>
      <c r="D12" s="24">
        <f>'LOIs - analytical data'!X47</f>
        <v>7.0072888897482137</v>
      </c>
      <c r="E12" s="3">
        <f t="shared" si="3"/>
        <v>7.0470408426167213</v>
      </c>
      <c r="F12" s="3">
        <f>'LOIs - analytical data'!AH10</f>
        <v>1.349607123330071</v>
      </c>
      <c r="G12" s="3">
        <f>'LOIs - analytical data'!AH23</f>
        <v>1.223592260388793</v>
      </c>
      <c r="H12" s="24">
        <f>'LOIs - analytical data'!AH47</f>
        <v>1.274716079528281</v>
      </c>
      <c r="I12" s="3">
        <f t="shared" si="4"/>
        <v>1.2826384877490484</v>
      </c>
      <c r="J12" s="3">
        <f>I12+E12</f>
        <v>8.329679330365769</v>
      </c>
      <c r="L12" s="3">
        <f t="shared" si="1"/>
        <v>7.0470408426167213</v>
      </c>
      <c r="M12" s="3">
        <f t="shared" si="2"/>
        <v>1.2826384877490484</v>
      </c>
    </row>
    <row r="13" spans="1:13" x14ac:dyDescent="0.2">
      <c r="A13" t="s">
        <v>16</v>
      </c>
      <c r="B13" s="3">
        <f>'LOIs - analytical data'!X11</f>
        <v>6.5662026518289629</v>
      </c>
      <c r="C13" s="27">
        <f>'LOIs - analytical data'!X24</f>
        <v>7.083481892430088</v>
      </c>
      <c r="D13" s="24">
        <f>'LOIs - analytical data'!X48</f>
        <v>7.0850825376331725</v>
      </c>
      <c r="E13" s="3">
        <f t="shared" si="3"/>
        <v>6.9115890272974072</v>
      </c>
      <c r="F13" s="3">
        <f>'LOIs - analytical data'!AH11</f>
        <v>1.6896385171702566</v>
      </c>
      <c r="G13" s="3">
        <f>'LOIs - analytical data'!AH24</f>
        <v>1.3971827529324845</v>
      </c>
      <c r="H13" s="24">
        <f>'LOIs - analytical data'!AH48</f>
        <v>1.4129457860675092</v>
      </c>
      <c r="I13" s="3">
        <f t="shared" si="4"/>
        <v>1.49992235205675</v>
      </c>
      <c r="J13" s="3">
        <f>I13+E13</f>
        <v>8.4115113793541578</v>
      </c>
      <c r="L13" s="3">
        <f t="shared" si="1"/>
        <v>6.9115890272974072</v>
      </c>
      <c r="M13" s="3">
        <f t="shared" si="2"/>
        <v>1.49992235205675</v>
      </c>
    </row>
    <row r="14" spans="1:13" x14ac:dyDescent="0.2">
      <c r="A14" t="s">
        <v>17</v>
      </c>
      <c r="B14" s="3">
        <f>'LOIs - analytical data'!X12</f>
        <v>6.8243658105001632</v>
      </c>
      <c r="C14" s="3">
        <f>'LOIs - analytical data'!X25</f>
        <v>6.9984698148832489</v>
      </c>
      <c r="D14" s="24">
        <f>'LOIs - analytical data'!X49</f>
        <v>7.0497521368089338</v>
      </c>
      <c r="E14" s="3">
        <f t="shared" si="3"/>
        <v>6.9575292540641156</v>
      </c>
      <c r="F14" s="3">
        <f>'LOIs - analytical data'!AH12</f>
        <v>1.5078680144964538</v>
      </c>
      <c r="G14" s="3">
        <f>'LOIs - analytical data'!AH25</f>
        <v>1.3184228055755798</v>
      </c>
      <c r="H14" s="24">
        <f>'LOIs - analytical data'!AH49</f>
        <v>1.3641396463142546</v>
      </c>
      <c r="I14" s="3">
        <f t="shared" si="4"/>
        <v>1.396810155462096</v>
      </c>
      <c r="J14" s="3">
        <f>I14+E14</f>
        <v>8.3543394095262116</v>
      </c>
      <c r="L14" s="3">
        <f t="shared" si="1"/>
        <v>6.9575292540641156</v>
      </c>
      <c r="M14" s="3">
        <f t="shared" si="2"/>
        <v>1.396810155462096</v>
      </c>
    </row>
    <row r="15" spans="1:13" x14ac:dyDescent="0.2">
      <c r="A15" s="13" t="s">
        <v>18</v>
      </c>
      <c r="B15" s="3">
        <f>'LOIs - analytical data'!X13</f>
        <v>6.8164823994357135</v>
      </c>
      <c r="C15" s="3">
        <f>'LOIs - analytical data'!X26</f>
        <v>7.232227864449607</v>
      </c>
      <c r="D15" s="24">
        <f>'LOIs - analytical data'!X50</f>
        <v>7.2998842765409178</v>
      </c>
      <c r="E15" s="3">
        <f t="shared" si="3"/>
        <v>7.1161981801420788</v>
      </c>
      <c r="F15" s="3">
        <f>'LOIs - analytical data'!AH13</f>
        <v>1.402677666429011</v>
      </c>
      <c r="G15" s="3">
        <f>'LOIs - analytical data'!AH26</f>
        <v>1.1273589692464883</v>
      </c>
      <c r="H15" s="24">
        <f>'LOIs - analytical data'!AH50</f>
        <v>1.1067748817626188</v>
      </c>
      <c r="I15" s="3">
        <f t="shared" si="4"/>
        <v>1.2122705058127059</v>
      </c>
      <c r="J15" s="3">
        <f>I15+E15</f>
        <v>8.3284686859547854</v>
      </c>
      <c r="L15" s="3">
        <f t="shared" si="1"/>
        <v>7.1161981801420788</v>
      </c>
      <c r="M15" s="3">
        <f t="shared" si="2"/>
        <v>1.2122705058127059</v>
      </c>
    </row>
    <row r="16" spans="1:13" x14ac:dyDescent="0.2">
      <c r="A16" t="s">
        <v>44</v>
      </c>
      <c r="B16" s="3">
        <f>'LOIs - analytical data'!X14</f>
        <v>7.4246374818763474</v>
      </c>
      <c r="C16" s="3">
        <f>'LOIs - analytical data'!X27</f>
        <v>7.227228741906389</v>
      </c>
      <c r="D16" s="24">
        <f>'LOIs - analytical data'!X51</f>
        <v>7.2569807546349265</v>
      </c>
      <c r="E16" s="3">
        <f t="shared" si="3"/>
        <v>7.3029489928058879</v>
      </c>
      <c r="F16" s="3">
        <f>'LOIs - analytical data'!AH14</f>
        <v>1.3742991073080133</v>
      </c>
      <c r="G16" s="3">
        <f>'LOIs - analytical data'!AH27</f>
        <v>1.428298157326735</v>
      </c>
      <c r="H16" s="24">
        <f>'LOIs - analytical data'!AH51</f>
        <v>1.4335054887457073</v>
      </c>
      <c r="I16" s="3">
        <f t="shared" si="4"/>
        <v>1.4120342511268185</v>
      </c>
      <c r="J16" s="3">
        <f>I16+E16</f>
        <v>8.7149832439327071</v>
      </c>
      <c r="L16" s="3">
        <f t="shared" si="1"/>
        <v>7.3029489928058879</v>
      </c>
      <c r="M16" s="3">
        <f t="shared" si="2"/>
        <v>1.4120342511268185</v>
      </c>
    </row>
    <row r="17" spans="1:13" x14ac:dyDescent="0.2">
      <c r="A17" t="s">
        <v>45</v>
      </c>
      <c r="B17" s="3">
        <f>'LOIs - analytical data'!X15</f>
        <v>7.5978314259190114</v>
      </c>
      <c r="C17" s="3">
        <f>'LOIs - analytical data'!X28</f>
        <v>7.424987651073252</v>
      </c>
      <c r="D17" s="24">
        <f>'LOIs - analytical data'!X52</f>
        <v>7.6225313444134324</v>
      </c>
      <c r="E17" s="3">
        <f t="shared" si="3"/>
        <v>7.5484501404685647</v>
      </c>
      <c r="F17" s="3">
        <f>'LOIs - analytical data'!AH15</f>
        <v>1.0283354537689506</v>
      </c>
      <c r="G17" s="3">
        <f>'LOIs - analytical data'!AH28</f>
        <v>1.0569013778789411</v>
      </c>
      <c r="H17" s="24">
        <f>'LOIs - analytical data'!AH52</f>
        <v>1.005531570981089</v>
      </c>
      <c r="I17" s="3">
        <f t="shared" si="4"/>
        <v>1.0302561342096603</v>
      </c>
      <c r="J17" s="3">
        <f>I17+E17</f>
        <v>8.5787062746782254</v>
      </c>
      <c r="L17" s="3">
        <f t="shared" si="1"/>
        <v>7.5484501404685647</v>
      </c>
      <c r="M17" s="3">
        <f t="shared" si="2"/>
        <v>1.0302561342096603</v>
      </c>
    </row>
    <row r="18" spans="1:13" x14ac:dyDescent="0.2">
      <c r="A18" t="s">
        <v>46</v>
      </c>
      <c r="B18" s="3">
        <f>'LOIs - analytical data'!X16</f>
        <v>6.8379220708834287</v>
      </c>
      <c r="C18" s="3">
        <f>'LOIs - analytical data'!X29</f>
        <v>6.4815894524731528</v>
      </c>
      <c r="D18" s="24">
        <f>'LOIs - analytical data'!X53</f>
        <v>6.6940682420563782</v>
      </c>
      <c r="E18" s="3">
        <f t="shared" si="3"/>
        <v>6.6711932551376529</v>
      </c>
      <c r="F18" s="3">
        <f>'LOIs - analytical data'!AH16</f>
        <v>1.1534655737711876</v>
      </c>
      <c r="G18" s="3">
        <f>'LOIs - analytical data'!AH29</f>
        <v>1.2742006962686363</v>
      </c>
      <c r="H18" s="24">
        <f>'LOIs - analytical data'!AH53</f>
        <v>1.204731060320396</v>
      </c>
      <c r="I18" s="3">
        <f t="shared" si="4"/>
        <v>1.2107991101200732</v>
      </c>
      <c r="J18" s="3">
        <f>I18+E18</f>
        <v>7.8819923652577266</v>
      </c>
      <c r="L18" s="3">
        <f t="shared" si="1"/>
        <v>6.6711932551376529</v>
      </c>
      <c r="M18" s="3">
        <f t="shared" si="2"/>
        <v>1.2107991101200732</v>
      </c>
    </row>
    <row r="19" spans="1:13" x14ac:dyDescent="0.2">
      <c r="A19" t="s">
        <v>47</v>
      </c>
      <c r="B19" s="3">
        <f>'LOIs - analytical data'!X17</f>
        <v>7.1624227047991713</v>
      </c>
      <c r="C19" s="3">
        <f>'LOIs - analytical data'!X30</f>
        <v>6.7318889719287487</v>
      </c>
      <c r="D19" s="24">
        <f>'LOIs - analytical data'!X54</f>
        <v>6.8911989080689864</v>
      </c>
      <c r="E19" s="3">
        <f t="shared" si="3"/>
        <v>6.9285035282656358</v>
      </c>
      <c r="F19" s="3">
        <f>'LOIs - analytical data'!AH17</f>
        <v>1.0961199053894439</v>
      </c>
      <c r="G19" s="3">
        <f>'LOIs - analytical data'!AH30</f>
        <v>1.2646062442957096</v>
      </c>
      <c r="H19" s="24">
        <f>'LOIs - analytical data'!AH54</f>
        <v>1.2144906840820096</v>
      </c>
      <c r="I19" s="3">
        <f t="shared" si="4"/>
        <v>1.1917389445890543</v>
      </c>
      <c r="J19" s="3">
        <f>I19+E19</f>
        <v>8.1202424728546898</v>
      </c>
      <c r="L19" s="3">
        <f t="shared" si="1"/>
        <v>6.9285035282656358</v>
      </c>
      <c r="M19" s="3">
        <f t="shared" si="2"/>
        <v>1.1917389445890543</v>
      </c>
    </row>
    <row r="20" spans="1:13" x14ac:dyDescent="0.2">
      <c r="B20" s="3"/>
      <c r="C20" s="3"/>
      <c r="E20" s="3"/>
      <c r="F20" s="3"/>
      <c r="G20" s="3"/>
      <c r="H20" s="24"/>
      <c r="I20" s="3"/>
      <c r="J20" s="3"/>
    </row>
    <row r="21" spans="1:13" x14ac:dyDescent="0.2">
      <c r="B21" s="3"/>
      <c r="C21" s="3"/>
      <c r="E21" s="3"/>
      <c r="F21" s="3"/>
      <c r="G21" s="3"/>
      <c r="H21" s="24"/>
      <c r="I21" s="3"/>
      <c r="J21" s="3"/>
    </row>
    <row r="22" spans="1:13" x14ac:dyDescent="0.2">
      <c r="D22" s="24"/>
      <c r="H22" s="3"/>
      <c r="L22" t="s">
        <v>61</v>
      </c>
      <c r="M22" t="s">
        <v>62</v>
      </c>
    </row>
    <row r="23" spans="1:13" x14ac:dyDescent="0.2">
      <c r="A23" t="s">
        <v>51</v>
      </c>
      <c r="B23" s="3">
        <f t="shared" ref="B23:J23" si="5">AVERAGE(B2:B7)</f>
        <v>8.2158511181282599</v>
      </c>
      <c r="C23" s="3">
        <f t="shared" si="5"/>
        <v>7.8912584774637153</v>
      </c>
      <c r="D23" s="3">
        <f t="shared" ref="D23" si="6">AVERAGE(D2:D7)</f>
        <v>8.0696534420998329</v>
      </c>
      <c r="E23" s="18">
        <f>AVERAGE(E2:E7)</f>
        <v>8.0589210125639354</v>
      </c>
      <c r="F23" s="3">
        <f t="shared" si="5"/>
        <v>0.82487487030720941</v>
      </c>
      <c r="G23" s="3">
        <f t="shared" si="5"/>
        <v>1.0110221340547281</v>
      </c>
      <c r="H23" s="3">
        <f t="shared" ref="H23" si="7">AVERAGE(H2:H7)</f>
        <v>0.96527570700879106</v>
      </c>
      <c r="I23" s="18">
        <f t="shared" si="5"/>
        <v>0.93372423712357611</v>
      </c>
      <c r="J23" s="3">
        <f t="shared" si="5"/>
        <v>8.9926452496875111</v>
      </c>
      <c r="K23" t="str">
        <f>A23</f>
        <v>750 n=6</v>
      </c>
      <c r="L23" s="3">
        <f>E23</f>
        <v>8.0589210125639354</v>
      </c>
      <c r="M23" s="3">
        <f>I23</f>
        <v>0.93372423712357611</v>
      </c>
    </row>
    <row r="24" spans="1:13" x14ac:dyDescent="0.2">
      <c r="A24" t="s">
        <v>52</v>
      </c>
      <c r="B24" s="3">
        <f t="shared" ref="B24:I24" si="8">AVERAGE(B8:B11)</f>
        <v>7.944538351138168</v>
      </c>
      <c r="C24" s="3">
        <f t="shared" si="8"/>
        <v>7.8716327199171792</v>
      </c>
      <c r="D24" s="3">
        <f t="shared" ref="D24" si="9">AVERAGE(D8:D11)</f>
        <v>7.7331356357856817</v>
      </c>
      <c r="E24" s="18">
        <f>AVERAGE(E8:E11)</f>
        <v>7.849768902280343</v>
      </c>
      <c r="F24" s="3">
        <f t="shared" si="8"/>
        <v>1.105028412407439</v>
      </c>
      <c r="G24" s="3">
        <f t="shared" si="8"/>
        <v>1.1953593309117649</v>
      </c>
      <c r="H24" s="3">
        <f t="shared" ref="H24" si="10">AVERAGE(H8:H11)</f>
        <v>1.3407191377998231</v>
      </c>
      <c r="I24" s="18">
        <f t="shared" si="8"/>
        <v>1.2137022937063424</v>
      </c>
      <c r="J24" s="18">
        <f t="shared" ref="J24" si="11">AVERAGE(J8:J11)</f>
        <v>9.0634711959866863</v>
      </c>
      <c r="K24" t="str">
        <f t="shared" ref="K24:K26" si="12">A24</f>
        <v>500 n=4</v>
      </c>
      <c r="L24" s="3">
        <f>E24</f>
        <v>7.849768902280343</v>
      </c>
      <c r="M24" s="3">
        <f>I24</f>
        <v>1.2137022937063424</v>
      </c>
    </row>
    <row r="25" spans="1:13" x14ac:dyDescent="0.2">
      <c r="A25" t="s">
        <v>53</v>
      </c>
      <c r="B25" s="3">
        <f t="shared" ref="B25:J25" si="13">AVERAGE(B12:B15)</f>
        <v>6.8054487743198759</v>
      </c>
      <c r="C25" s="3">
        <f t="shared" si="13"/>
        <v>7.1083172435875586</v>
      </c>
      <c r="D25" s="3">
        <f t="shared" ref="D25" si="14">AVERAGE(D12:D15)</f>
        <v>7.1105019601828099</v>
      </c>
      <c r="E25" s="18">
        <f>AVERAGE(E12:E15)</f>
        <v>7.0080893260300803</v>
      </c>
      <c r="F25" s="3">
        <f t="shared" si="13"/>
        <v>1.4874478303564482</v>
      </c>
      <c r="G25" s="3">
        <f t="shared" si="13"/>
        <v>1.2666391970358364</v>
      </c>
      <c r="H25" s="3">
        <f t="shared" ref="H25" si="15">AVERAGE(H12:H15)</f>
        <v>1.2896440984181659</v>
      </c>
      <c r="I25" s="18">
        <f t="shared" si="13"/>
        <v>1.34791037527015</v>
      </c>
      <c r="J25" s="18">
        <f t="shared" si="13"/>
        <v>8.355999701300231</v>
      </c>
      <c r="K25" t="str">
        <f t="shared" si="12"/>
        <v>250 n=4</v>
      </c>
      <c r="L25" s="3">
        <f>E25</f>
        <v>7.0080893260300803</v>
      </c>
      <c r="M25" s="3">
        <f>I25</f>
        <v>1.34791037527015</v>
      </c>
    </row>
    <row r="26" spans="1:13" x14ac:dyDescent="0.2">
      <c r="A26" t="s">
        <v>54</v>
      </c>
      <c r="B26" s="3">
        <f t="shared" ref="B26:J26" si="16">AVERAGE(B16:B19)</f>
        <v>7.2557034208694891</v>
      </c>
      <c r="C26" s="3">
        <f t="shared" si="16"/>
        <v>6.9664237043453863</v>
      </c>
      <c r="D26" s="3">
        <f t="shared" ref="D26" si="17">AVERAGE(D16:D19)</f>
        <v>7.1161948122934309</v>
      </c>
      <c r="E26" s="18">
        <f>AVERAGE(E16:E19)</f>
        <v>7.1127739791694351</v>
      </c>
      <c r="F26" s="3">
        <f t="shared" si="16"/>
        <v>1.1630550100593988</v>
      </c>
      <c r="G26" s="3">
        <f t="shared" si="16"/>
        <v>1.2560016189425054</v>
      </c>
      <c r="H26" s="3">
        <f t="shared" ref="H26" si="18">AVERAGE(H16:H19)</f>
        <v>1.2145647010323004</v>
      </c>
      <c r="I26" s="18">
        <f t="shared" si="16"/>
        <v>1.2112071100114017</v>
      </c>
      <c r="J26" s="18">
        <f t="shared" si="16"/>
        <v>8.3239810891808368</v>
      </c>
      <c r="K26" t="str">
        <f t="shared" si="12"/>
        <v>Zero n=4</v>
      </c>
      <c r="L26" s="3">
        <f>E26</f>
        <v>7.1127739791694351</v>
      </c>
      <c r="M26" s="3">
        <f>I26</f>
        <v>1.2112071100114017</v>
      </c>
    </row>
    <row r="27" spans="1:13" x14ac:dyDescent="0.2">
      <c r="D27" s="3"/>
      <c r="H27" s="3"/>
    </row>
    <row r="28" spans="1:13" x14ac:dyDescent="0.2">
      <c r="D28" s="3"/>
      <c r="H28" s="3"/>
    </row>
  </sheetData>
  <pageMargins left="0.7" right="0.7" top="0.75" bottom="0.75" header="0.3" footer="0.3"/>
  <pageSetup paperSize="9" orientation="portrait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1FF1EC-C901-A340-8F49-128C00E22B52}"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LOIs - analytical data</vt:lpstr>
      <vt:lpstr>% stones</vt:lpstr>
      <vt:lpstr>Comparisons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Lord</dc:creator>
  <cp:lastModifiedBy>Richard Lord</cp:lastModifiedBy>
  <dcterms:created xsi:type="dcterms:W3CDTF">2019-04-03T10:01:08Z</dcterms:created>
  <dcterms:modified xsi:type="dcterms:W3CDTF">2019-04-30T11:56:06Z</dcterms:modified>
</cp:coreProperties>
</file>