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6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7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8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9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10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11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12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1"/>
  </bookViews>
  <sheets>
    <sheet name="Tc" sheetId="1" r:id="rId1"/>
    <sheet name="Tc - blank corrected" sheetId="22" r:id="rId2"/>
    <sheet name="pH" sheetId="3" r:id="rId3"/>
    <sheet name="Eh" sheetId="8" r:id="rId4"/>
    <sheet name="NO2" sheetId="11" r:id="rId5"/>
    <sheet name="Fe(II)" sheetId="5" r:id="rId6"/>
    <sheet name="Fe(tot)" sheetId="12" r:id="rId7"/>
    <sheet name="% Fe(II)" sheetId="7" r:id="rId8"/>
    <sheet name="volume sampled" sheetId="13" r:id="rId9"/>
    <sheet name="Fe v Tc" sheetId="14" r:id="rId10"/>
    <sheet name="Fe v Tc v Eh" sheetId="16" r:id="rId11"/>
    <sheet name="HRC v AcLac" sheetId="17" r:id="rId12"/>
    <sheet name="all graphs" sheetId="18" r:id="rId13"/>
    <sheet name="data for origin" sheetId="19" r:id="rId14"/>
    <sheet name="data for origin (2)" sheetId="20" r:id="rId15"/>
    <sheet name="Sheet3" sheetId="21" r:id="rId16"/>
  </sheets>
  <calcPr calcId="145621"/>
</workbook>
</file>

<file path=xl/calcChain.xml><?xml version="1.0" encoding="utf-8"?>
<calcChain xmlns="http://schemas.openxmlformats.org/spreadsheetml/2006/main">
  <c r="U154" i="22" l="1"/>
  <c r="U153" i="22"/>
  <c r="U151" i="22"/>
  <c r="U152" i="22"/>
  <c r="AC95" i="22"/>
  <c r="AC146" i="22"/>
  <c r="AC145" i="22"/>
  <c r="AC144" i="22"/>
  <c r="AC143" i="22"/>
  <c r="AC142" i="22"/>
  <c r="AC141" i="22"/>
  <c r="AC140" i="22"/>
  <c r="AC139" i="22"/>
  <c r="AC138" i="22"/>
  <c r="AC137" i="22"/>
  <c r="AC136" i="22"/>
  <c r="AC135" i="22"/>
  <c r="AC134" i="22"/>
  <c r="AC132" i="22"/>
  <c r="AC131" i="22"/>
  <c r="AC130" i="22"/>
  <c r="AC129" i="22"/>
  <c r="AC128" i="22"/>
  <c r="AC127" i="22"/>
  <c r="AC126" i="22"/>
  <c r="AC125" i="22"/>
  <c r="AC124" i="22"/>
  <c r="AC123" i="22"/>
  <c r="AC122" i="22"/>
  <c r="AC121" i="22"/>
  <c r="AC120" i="22"/>
  <c r="AC118" i="22"/>
  <c r="AC117" i="22"/>
  <c r="AC116" i="22"/>
  <c r="AC115" i="22"/>
  <c r="AC114" i="22"/>
  <c r="AC113" i="22"/>
  <c r="AC112" i="22"/>
  <c r="AC111" i="22"/>
  <c r="AC110" i="22"/>
  <c r="AC109" i="22"/>
  <c r="AC108" i="22"/>
  <c r="AC107" i="22"/>
  <c r="AC106" i="22"/>
  <c r="AC104" i="22"/>
  <c r="AC103" i="22"/>
  <c r="AC102" i="22"/>
  <c r="AC101" i="22"/>
  <c r="AC100" i="22"/>
  <c r="AC99" i="22"/>
  <c r="AC98" i="22"/>
  <c r="AC97" i="22"/>
  <c r="AC96" i="22"/>
  <c r="AC93" i="22"/>
  <c r="AC92" i="22"/>
  <c r="AC91" i="22"/>
  <c r="AC90" i="22"/>
  <c r="AC89" i="22"/>
  <c r="AC88" i="22"/>
  <c r="AC87" i="22"/>
  <c r="AC86" i="22"/>
  <c r="AC85" i="22"/>
  <c r="AC84" i="22"/>
  <c r="AC83" i="22"/>
  <c r="AC82" i="22"/>
  <c r="AC81" i="22"/>
  <c r="AC79" i="22"/>
  <c r="AC78" i="22"/>
  <c r="AC77" i="22"/>
  <c r="AC76" i="22"/>
  <c r="AC75" i="22"/>
  <c r="AC74" i="22"/>
  <c r="AC73" i="22"/>
  <c r="AC72" i="22"/>
  <c r="AC71" i="22"/>
  <c r="AC70" i="22"/>
  <c r="AC68" i="22"/>
  <c r="AC67" i="22"/>
  <c r="AC66" i="22"/>
  <c r="AC65" i="22"/>
  <c r="AC64" i="22"/>
  <c r="AC63" i="22"/>
  <c r="AC62" i="22"/>
  <c r="AC61" i="22"/>
  <c r="AC60" i="22"/>
  <c r="AC59" i="22"/>
  <c r="AC58" i="22"/>
  <c r="AC57" i="22"/>
  <c r="AC56" i="22"/>
  <c r="AC55" i="22"/>
  <c r="AC54" i="22"/>
  <c r="AC53" i="22"/>
  <c r="AC52" i="22"/>
  <c r="AC51" i="22"/>
  <c r="AC50" i="22"/>
  <c r="AC49" i="22"/>
  <c r="AC47" i="22"/>
  <c r="AC46" i="22"/>
  <c r="AC45" i="22"/>
  <c r="AC44" i="22"/>
  <c r="AC43" i="22"/>
  <c r="AC42" i="22"/>
  <c r="AC41" i="22"/>
  <c r="AC40" i="22"/>
  <c r="AC39" i="22"/>
  <c r="AC38" i="22"/>
  <c r="AC37" i="22"/>
  <c r="AC36" i="22"/>
  <c r="AC35" i="22"/>
  <c r="AC34" i="22"/>
  <c r="AC33" i="22"/>
  <c r="AC32" i="22"/>
  <c r="AC31" i="22"/>
  <c r="AC30" i="22"/>
  <c r="AC29" i="22"/>
  <c r="AC28" i="22"/>
  <c r="AC27" i="22"/>
  <c r="AC26" i="22"/>
  <c r="AC25" i="22"/>
  <c r="AC24" i="22"/>
  <c r="AC23" i="22"/>
  <c r="AC22" i="22"/>
  <c r="AC20" i="22"/>
  <c r="AC19" i="22"/>
  <c r="AC18" i="22"/>
  <c r="AC17" i="22"/>
  <c r="AC16" i="22"/>
  <c r="AC15" i="22"/>
  <c r="AC14" i="22"/>
  <c r="AC13" i="22"/>
  <c r="AC12" i="22"/>
  <c r="AC11" i="22"/>
  <c r="AC10" i="22"/>
  <c r="AC9" i="22"/>
  <c r="AC8" i="22"/>
  <c r="AC7" i="22"/>
  <c r="AC6" i="22"/>
  <c r="AC5" i="22"/>
  <c r="AC4" i="22"/>
  <c r="AC3" i="22"/>
  <c r="U144" i="22"/>
  <c r="V138" i="22"/>
  <c r="V137" i="22"/>
  <c r="V136" i="22"/>
  <c r="U130" i="22"/>
  <c r="V127" i="22"/>
  <c r="V126" i="22"/>
  <c r="V125" i="22"/>
  <c r="V124" i="22"/>
  <c r="V123" i="22"/>
  <c r="V122" i="22"/>
  <c r="Y114" i="22"/>
  <c r="Y113" i="22"/>
  <c r="Y112" i="22"/>
  <c r="Y111" i="22"/>
  <c r="Y110" i="22"/>
  <c r="Y109" i="22"/>
  <c r="U117" i="22"/>
  <c r="V114" i="22"/>
  <c r="V113" i="22"/>
  <c r="V112" i="22"/>
  <c r="V111" i="22"/>
  <c r="V110" i="22"/>
  <c r="V109" i="22"/>
  <c r="U105" i="22"/>
  <c r="V102" i="22"/>
  <c r="V101" i="22"/>
  <c r="V100" i="22"/>
  <c r="V99" i="22"/>
  <c r="V98" i="22"/>
  <c r="V97" i="22"/>
  <c r="U92" i="22"/>
  <c r="V88" i="22"/>
  <c r="V87" i="22"/>
  <c r="V86" i="22"/>
  <c r="V85" i="22"/>
  <c r="V84" i="22"/>
  <c r="V83" i="22"/>
  <c r="V13" i="22"/>
  <c r="V12" i="22"/>
  <c r="V11" i="22"/>
  <c r="V10" i="22"/>
  <c r="V9" i="22"/>
  <c r="V8" i="22"/>
  <c r="V7" i="22"/>
  <c r="V6" i="22"/>
  <c r="V5" i="22"/>
  <c r="V4" i="22"/>
  <c r="V3" i="22"/>
  <c r="U17" i="22"/>
  <c r="J163" i="22"/>
  <c r="M163" i="22" s="1"/>
  <c r="I163" i="22"/>
  <c r="L163" i="22" s="1"/>
  <c r="H163" i="22"/>
  <c r="K163" i="22" s="1"/>
  <c r="B150" i="22"/>
  <c r="E91" i="22"/>
  <c r="V117" i="22" l="1"/>
  <c r="J117" i="22" s="1"/>
  <c r="M117" i="22" s="1"/>
  <c r="J113" i="22"/>
  <c r="M113" i="22" s="1"/>
  <c r="H111" i="22"/>
  <c r="K111" i="22" s="1"/>
  <c r="I108" i="22"/>
  <c r="L108" i="22" s="1"/>
  <c r="J118" i="22"/>
  <c r="M118" i="22" s="1"/>
  <c r="H116" i="22"/>
  <c r="K116" i="22" s="1"/>
  <c r="I113" i="22"/>
  <c r="L113" i="22" s="1"/>
  <c r="J110" i="22"/>
  <c r="M110" i="22" s="1"/>
  <c r="H108" i="22"/>
  <c r="K108" i="22" s="1"/>
  <c r="H118" i="22"/>
  <c r="K118" i="22" s="1"/>
  <c r="O118" i="22" s="1"/>
  <c r="Y176" i="22" s="1"/>
  <c r="Y199" i="22" s="1"/>
  <c r="I115" i="22"/>
  <c r="L115" i="22" s="1"/>
  <c r="J112" i="22"/>
  <c r="M112" i="22" s="1"/>
  <c r="H110" i="22"/>
  <c r="K110" i="22" s="1"/>
  <c r="P110" i="22" s="1"/>
  <c r="I107" i="22"/>
  <c r="L107" i="22" s="1"/>
  <c r="I106" i="22"/>
  <c r="L106" i="22" s="1"/>
  <c r="H117" i="22"/>
  <c r="K117" i="22" s="1"/>
  <c r="I114" i="22"/>
  <c r="L114" i="22" s="1"/>
  <c r="I118" i="22"/>
  <c r="L118" i="22" s="1"/>
  <c r="I110" i="22"/>
  <c r="L110" i="22" s="1"/>
  <c r="V144" i="22"/>
  <c r="V130" i="22"/>
  <c r="V105" i="22"/>
  <c r="V17" i="22"/>
  <c r="H68" i="22" s="1"/>
  <c r="K68" i="22" s="1"/>
  <c r="I25" i="22"/>
  <c r="L25" i="22" s="1"/>
  <c r="J74" i="22"/>
  <c r="M74" i="22" s="1"/>
  <c r="J66" i="22"/>
  <c r="M66" i="22" s="1"/>
  <c r="H57" i="22"/>
  <c r="K57" i="22" s="1"/>
  <c r="H49" i="22"/>
  <c r="K49" i="22" s="1"/>
  <c r="H40" i="22"/>
  <c r="K40" i="22" s="1"/>
  <c r="I30" i="22"/>
  <c r="L30" i="22" s="1"/>
  <c r="I22" i="22"/>
  <c r="L22" i="22" s="1"/>
  <c r="J14" i="22"/>
  <c r="M14" i="22" s="1"/>
  <c r="H6" i="22"/>
  <c r="K6" i="22" s="1"/>
  <c r="I75" i="22"/>
  <c r="L75" i="22" s="1"/>
  <c r="I67" i="22"/>
  <c r="L67" i="22" s="1"/>
  <c r="H58" i="22"/>
  <c r="K58" i="22" s="1"/>
  <c r="H50" i="22"/>
  <c r="K50" i="22" s="1"/>
  <c r="H41" i="22"/>
  <c r="K41" i="22" s="1"/>
  <c r="I31" i="22"/>
  <c r="L31" i="22" s="1"/>
  <c r="I23" i="22"/>
  <c r="L23" i="22" s="1"/>
  <c r="I15" i="22"/>
  <c r="L15" i="22" s="1"/>
  <c r="J6" i="22"/>
  <c r="M6" i="22" s="1"/>
  <c r="I76" i="22"/>
  <c r="L76" i="22" s="1"/>
  <c r="H64" i="22"/>
  <c r="K64" i="22" s="1"/>
  <c r="J43" i="22"/>
  <c r="M43" i="22" s="1"/>
  <c r="J27" i="22"/>
  <c r="M27" i="22" s="1"/>
  <c r="I12" i="22"/>
  <c r="L12" i="22" s="1"/>
  <c r="I70" i="22"/>
  <c r="L70" i="22" s="1"/>
  <c r="I53" i="22"/>
  <c r="L53" i="22" s="1"/>
  <c r="I36" i="22"/>
  <c r="L36" i="22" s="1"/>
  <c r="H17" i="22"/>
  <c r="K17" i="22" s="1"/>
  <c r="J79" i="22"/>
  <c r="M79" i="22" s="1"/>
  <c r="I62" i="22"/>
  <c r="L62" i="22" s="1"/>
  <c r="H42" i="22"/>
  <c r="K42" i="22" s="1"/>
  <c r="H26" i="22"/>
  <c r="K26" i="22" s="1"/>
  <c r="J10" i="22"/>
  <c r="M10" i="22" s="1"/>
  <c r="I58" i="22"/>
  <c r="L58" i="22" s="1"/>
  <c r="P118" i="22"/>
  <c r="Y186" i="22" s="1"/>
  <c r="P163" i="22"/>
  <c r="O163" i="22"/>
  <c r="L13" i="13"/>
  <c r="L4" i="13"/>
  <c r="L3" i="13"/>
  <c r="O110" i="22" l="1"/>
  <c r="J115" i="22"/>
  <c r="M115" i="22" s="1"/>
  <c r="J107" i="22"/>
  <c r="M107" i="22" s="1"/>
  <c r="J111" i="22"/>
  <c r="M111" i="22" s="1"/>
  <c r="O111" i="22" s="1"/>
  <c r="J108" i="22"/>
  <c r="M108" i="22" s="1"/>
  <c r="P108" i="22" s="1"/>
  <c r="H114" i="22"/>
  <c r="K114" i="22" s="1"/>
  <c r="J106" i="22"/>
  <c r="M106" i="22" s="1"/>
  <c r="H112" i="22"/>
  <c r="K112" i="22" s="1"/>
  <c r="I117" i="22"/>
  <c r="L117" i="22" s="1"/>
  <c r="O117" i="22" s="1"/>
  <c r="Y178" i="22" s="1"/>
  <c r="V210" i="22" s="1"/>
  <c r="J109" i="22"/>
  <c r="M109" i="22" s="1"/>
  <c r="H115" i="22"/>
  <c r="K115" i="22" s="1"/>
  <c r="I116" i="22"/>
  <c r="L116" i="22" s="1"/>
  <c r="I41" i="22"/>
  <c r="L41" i="22" s="1"/>
  <c r="H109" i="22"/>
  <c r="K109" i="22" s="1"/>
  <c r="O109" i="22" s="1"/>
  <c r="Y180" i="22" s="1"/>
  <c r="V208" i="22" s="1"/>
  <c r="H113" i="22"/>
  <c r="K113" i="22" s="1"/>
  <c r="H106" i="22"/>
  <c r="K106" i="22" s="1"/>
  <c r="Y189" i="22" s="1"/>
  <c r="Y202" i="22" s="1"/>
  <c r="I111" i="22"/>
  <c r="L111" i="22" s="1"/>
  <c r="J116" i="22"/>
  <c r="M116" i="22" s="1"/>
  <c r="I109" i="22"/>
  <c r="L109" i="22" s="1"/>
  <c r="J114" i="22"/>
  <c r="M114" i="22" s="1"/>
  <c r="Y177" i="22" s="1"/>
  <c r="Y198" i="22" s="1"/>
  <c r="H107" i="22"/>
  <c r="K107" i="22" s="1"/>
  <c r="O107" i="22" s="1"/>
  <c r="I112" i="22"/>
  <c r="L112" i="22" s="1"/>
  <c r="Y181" i="22"/>
  <c r="Y197" i="22" s="1"/>
  <c r="O108" i="22"/>
  <c r="O115" i="22"/>
  <c r="J71" i="22"/>
  <c r="M71" i="22" s="1"/>
  <c r="J4" i="22"/>
  <c r="M4" i="22" s="1"/>
  <c r="H23" i="22"/>
  <c r="K23" i="22" s="1"/>
  <c r="H39" i="22"/>
  <c r="K39" i="22" s="1"/>
  <c r="H56" i="22"/>
  <c r="K56" i="22" s="1"/>
  <c r="H75" i="22"/>
  <c r="K75" i="22" s="1"/>
  <c r="P75" i="22" s="1"/>
  <c r="I14" i="22"/>
  <c r="L14" i="22" s="1"/>
  <c r="H30" i="22"/>
  <c r="K30" i="22" s="1"/>
  <c r="I50" i="22"/>
  <c r="L50" i="22" s="1"/>
  <c r="I66" i="22"/>
  <c r="L66" i="22" s="1"/>
  <c r="I6" i="22"/>
  <c r="L6" i="22" s="1"/>
  <c r="O6" i="22" s="1"/>
  <c r="I24" i="22"/>
  <c r="L24" i="22" s="1"/>
  <c r="I40" i="22"/>
  <c r="L40" i="22" s="1"/>
  <c r="O40" i="22" s="1"/>
  <c r="I57" i="22"/>
  <c r="L57" i="22" s="1"/>
  <c r="H77" i="22"/>
  <c r="K77" i="22" s="1"/>
  <c r="H5" i="22"/>
  <c r="K5" i="22" s="1"/>
  <c r="J12" i="22"/>
  <c r="M12" i="22" s="1"/>
  <c r="J20" i="22"/>
  <c r="M20" i="22" s="1"/>
  <c r="J29" i="22"/>
  <c r="M29" i="22" s="1"/>
  <c r="J37" i="22"/>
  <c r="M37" i="22" s="1"/>
  <c r="I47" i="22"/>
  <c r="L47" i="22" s="1"/>
  <c r="I56" i="22"/>
  <c r="L56" i="22" s="1"/>
  <c r="O56" i="22" s="1"/>
  <c r="I64" i="22"/>
  <c r="L64" i="22" s="1"/>
  <c r="H74" i="22"/>
  <c r="K74" i="22" s="1"/>
  <c r="P74" i="22" s="1"/>
  <c r="I4" i="22"/>
  <c r="L4" i="22" s="1"/>
  <c r="H12" i="22"/>
  <c r="K12" i="22" s="1"/>
  <c r="O12" i="22" s="1"/>
  <c r="H20" i="22"/>
  <c r="K20" i="22" s="1"/>
  <c r="H29" i="22"/>
  <c r="K29" i="22" s="1"/>
  <c r="O29" i="22" s="1"/>
  <c r="H37" i="22"/>
  <c r="K37" i="22" s="1"/>
  <c r="I46" i="22"/>
  <c r="L46" i="22" s="1"/>
  <c r="I55" i="22"/>
  <c r="L55" i="22" s="1"/>
  <c r="I63" i="22"/>
  <c r="L63" i="22" s="1"/>
  <c r="P63" i="22" s="1"/>
  <c r="I73" i="22"/>
  <c r="L73" i="22" s="1"/>
  <c r="H55" i="22"/>
  <c r="K55" i="22" s="1"/>
  <c r="H52" i="22"/>
  <c r="K52" i="22" s="1"/>
  <c r="H22" i="22"/>
  <c r="K22" i="22" s="1"/>
  <c r="O22" i="22" s="1"/>
  <c r="J146" i="22"/>
  <c r="M146" i="22" s="1"/>
  <c r="I145" i="22"/>
  <c r="L145" i="22" s="1"/>
  <c r="H144" i="22"/>
  <c r="K144" i="22" s="1"/>
  <c r="J142" i="22"/>
  <c r="M142" i="22" s="1"/>
  <c r="I141" i="22"/>
  <c r="L141" i="22" s="1"/>
  <c r="H140" i="22"/>
  <c r="K140" i="22" s="1"/>
  <c r="J138" i="22"/>
  <c r="M138" i="22" s="1"/>
  <c r="I137" i="22"/>
  <c r="L137" i="22" s="1"/>
  <c r="H136" i="22"/>
  <c r="K136" i="22" s="1"/>
  <c r="J134" i="22"/>
  <c r="M134" i="22" s="1"/>
  <c r="I146" i="22"/>
  <c r="L146" i="22" s="1"/>
  <c r="H145" i="22"/>
  <c r="K145" i="22" s="1"/>
  <c r="J143" i="22"/>
  <c r="M143" i="22" s="1"/>
  <c r="I142" i="22"/>
  <c r="L142" i="22" s="1"/>
  <c r="H141" i="22"/>
  <c r="K141" i="22" s="1"/>
  <c r="J139" i="22"/>
  <c r="M139" i="22" s="1"/>
  <c r="I138" i="22"/>
  <c r="L138" i="22" s="1"/>
  <c r="H137" i="22"/>
  <c r="K137" i="22" s="1"/>
  <c r="J135" i="22"/>
  <c r="M135" i="22" s="1"/>
  <c r="I134" i="22"/>
  <c r="L134" i="22" s="1"/>
  <c r="J145" i="22"/>
  <c r="M145" i="22" s="1"/>
  <c r="I144" i="22"/>
  <c r="L144" i="22" s="1"/>
  <c r="H143" i="22"/>
  <c r="K143" i="22" s="1"/>
  <c r="J141" i="22"/>
  <c r="M141" i="22" s="1"/>
  <c r="I140" i="22"/>
  <c r="L140" i="22" s="1"/>
  <c r="H139" i="22"/>
  <c r="K139" i="22" s="1"/>
  <c r="J137" i="22"/>
  <c r="M137" i="22" s="1"/>
  <c r="I136" i="22"/>
  <c r="L136" i="22" s="1"/>
  <c r="H135" i="22"/>
  <c r="K135" i="22" s="1"/>
  <c r="H146" i="22"/>
  <c r="K146" i="22" s="1"/>
  <c r="J140" i="22"/>
  <c r="M140" i="22" s="1"/>
  <c r="I135" i="22"/>
  <c r="L135" i="22" s="1"/>
  <c r="I143" i="22"/>
  <c r="L143" i="22" s="1"/>
  <c r="J144" i="22"/>
  <c r="M144" i="22" s="1"/>
  <c r="I139" i="22"/>
  <c r="L139" i="22" s="1"/>
  <c r="H134" i="22"/>
  <c r="K134" i="22" s="1"/>
  <c r="H138" i="22"/>
  <c r="K138" i="22" s="1"/>
  <c r="H142" i="22"/>
  <c r="K142" i="22" s="1"/>
  <c r="J136" i="22"/>
  <c r="M136" i="22" s="1"/>
  <c r="Y187" i="22"/>
  <c r="Y204" i="22" s="1"/>
  <c r="P117" i="22"/>
  <c r="Y188" i="22" s="1"/>
  <c r="V215" i="22" s="1"/>
  <c r="J31" i="22"/>
  <c r="M31" i="22" s="1"/>
  <c r="P31" i="22" s="1"/>
  <c r="J13" i="22"/>
  <c r="M13" i="22" s="1"/>
  <c r="I29" i="22"/>
  <c r="L29" i="22" s="1"/>
  <c r="I49" i="22"/>
  <c r="L49" i="22" s="1"/>
  <c r="I65" i="22"/>
  <c r="L65" i="22" s="1"/>
  <c r="I5" i="22"/>
  <c r="L5" i="22" s="1"/>
  <c r="J23" i="22"/>
  <c r="M23" i="22" s="1"/>
  <c r="J39" i="22"/>
  <c r="M39" i="22" s="1"/>
  <c r="J56" i="22"/>
  <c r="M56" i="22" s="1"/>
  <c r="J75" i="22"/>
  <c r="M75" i="22" s="1"/>
  <c r="H15" i="22"/>
  <c r="K15" i="22" s="1"/>
  <c r="H31" i="22"/>
  <c r="K31" i="22" s="1"/>
  <c r="H51" i="22"/>
  <c r="K51" i="22" s="1"/>
  <c r="H67" i="22"/>
  <c r="K67" i="22" s="1"/>
  <c r="J77" i="22"/>
  <c r="M77" i="22" s="1"/>
  <c r="I9" i="22"/>
  <c r="L9" i="22" s="1"/>
  <c r="J16" i="22"/>
  <c r="M16" i="22" s="1"/>
  <c r="H25" i="22"/>
  <c r="K25" i="22" s="1"/>
  <c r="I34" i="22"/>
  <c r="L34" i="22" s="1"/>
  <c r="I42" i="22"/>
  <c r="L42" i="22" s="1"/>
  <c r="P42" i="22" s="1"/>
  <c r="I51" i="22"/>
  <c r="L51" i="22" s="1"/>
  <c r="H61" i="22"/>
  <c r="K61" i="22" s="1"/>
  <c r="H70" i="22"/>
  <c r="K70" i="22" s="1"/>
  <c r="J76" i="22"/>
  <c r="M76" i="22" s="1"/>
  <c r="J8" i="22"/>
  <c r="M8" i="22" s="1"/>
  <c r="H16" i="22"/>
  <c r="K16" i="22" s="1"/>
  <c r="H24" i="22"/>
  <c r="K24" i="22" s="1"/>
  <c r="O24" i="22" s="1"/>
  <c r="J33" i="22"/>
  <c r="M33" i="22" s="1"/>
  <c r="J41" i="22"/>
  <c r="M41" i="22" s="1"/>
  <c r="P41" i="22" s="1"/>
  <c r="J50" i="22"/>
  <c r="M50" i="22" s="1"/>
  <c r="I60" i="22"/>
  <c r="L60" i="22" s="1"/>
  <c r="I68" i="22"/>
  <c r="L68" i="22" s="1"/>
  <c r="H76" i="22"/>
  <c r="K76" i="22" s="1"/>
  <c r="O76" i="22" s="1"/>
  <c r="J15" i="22"/>
  <c r="M15" i="22" s="1"/>
  <c r="I74" i="22"/>
  <c r="L74" i="22" s="1"/>
  <c r="H104" i="22"/>
  <c r="K104" i="22" s="1"/>
  <c r="J102" i="22"/>
  <c r="M102" i="22" s="1"/>
  <c r="I101" i="22"/>
  <c r="L101" i="22" s="1"/>
  <c r="H100" i="22"/>
  <c r="K100" i="22" s="1"/>
  <c r="J98" i="22"/>
  <c r="M98" i="22" s="1"/>
  <c r="I97" i="22"/>
  <c r="L97" i="22" s="1"/>
  <c r="H96" i="22"/>
  <c r="K96" i="22" s="1"/>
  <c r="J103" i="22"/>
  <c r="M103" i="22" s="1"/>
  <c r="I102" i="22"/>
  <c r="L102" i="22" s="1"/>
  <c r="H101" i="22"/>
  <c r="K101" i="22" s="1"/>
  <c r="J99" i="22"/>
  <c r="M99" i="22" s="1"/>
  <c r="I98" i="22"/>
  <c r="L98" i="22" s="1"/>
  <c r="H97" i="22"/>
  <c r="K97" i="22" s="1"/>
  <c r="J95" i="22"/>
  <c r="M95" i="22" s="1"/>
  <c r="I104" i="22"/>
  <c r="L104" i="22" s="1"/>
  <c r="H103" i="22"/>
  <c r="K103" i="22" s="1"/>
  <c r="J101" i="22"/>
  <c r="M101" i="22" s="1"/>
  <c r="I100" i="22"/>
  <c r="L100" i="22" s="1"/>
  <c r="H99" i="22"/>
  <c r="K99" i="22" s="1"/>
  <c r="J97" i="22"/>
  <c r="M97" i="22" s="1"/>
  <c r="I96" i="22"/>
  <c r="L96" i="22" s="1"/>
  <c r="H95" i="22"/>
  <c r="K95" i="22" s="1"/>
  <c r="J100" i="22"/>
  <c r="M100" i="22" s="1"/>
  <c r="I95" i="22"/>
  <c r="L95" i="22" s="1"/>
  <c r="J104" i="22"/>
  <c r="M104" i="22" s="1"/>
  <c r="I103" i="22"/>
  <c r="L103" i="22" s="1"/>
  <c r="I99" i="22"/>
  <c r="L99" i="22" s="1"/>
  <c r="H98" i="22"/>
  <c r="K98" i="22" s="1"/>
  <c r="H102" i="22"/>
  <c r="K102" i="22" s="1"/>
  <c r="J96" i="22"/>
  <c r="M96" i="22" s="1"/>
  <c r="I18" i="22"/>
  <c r="L18" i="22" s="1"/>
  <c r="I16" i="22"/>
  <c r="L16" i="22" s="1"/>
  <c r="S180" i="22" s="1"/>
  <c r="S208" i="22" s="1"/>
  <c r="J35" i="22"/>
  <c r="M35" i="22" s="1"/>
  <c r="J52" i="22"/>
  <c r="M52" i="22" s="1"/>
  <c r="J68" i="22"/>
  <c r="M68" i="22" s="1"/>
  <c r="P68" i="22" s="1"/>
  <c r="I11" i="22"/>
  <c r="L11" i="22" s="1"/>
  <c r="H27" i="22"/>
  <c r="K27" i="22" s="1"/>
  <c r="H43" i="22"/>
  <c r="K43" i="22" s="1"/>
  <c r="H63" i="22"/>
  <c r="K63" i="22" s="1"/>
  <c r="H3" i="22"/>
  <c r="K3" i="22" s="1"/>
  <c r="J17" i="22"/>
  <c r="M17" i="22" s="1"/>
  <c r="I37" i="22"/>
  <c r="L37" i="22" s="1"/>
  <c r="I54" i="22"/>
  <c r="L54" i="22" s="1"/>
  <c r="H71" i="22"/>
  <c r="K71" i="22" s="1"/>
  <c r="O71" i="22" s="1"/>
  <c r="I3" i="22"/>
  <c r="L3" i="22" s="1"/>
  <c r="H11" i="22"/>
  <c r="K11" i="22" s="1"/>
  <c r="O11" i="22" s="1"/>
  <c r="H18" i="22"/>
  <c r="K18" i="22" s="1"/>
  <c r="H28" i="22"/>
  <c r="K28" i="22" s="1"/>
  <c r="H36" i="22"/>
  <c r="K36" i="22" s="1"/>
  <c r="P36" i="22" s="1"/>
  <c r="H44" i="22"/>
  <c r="K44" i="22" s="1"/>
  <c r="J54" i="22"/>
  <c r="M54" i="22" s="1"/>
  <c r="J62" i="22"/>
  <c r="M62" i="22" s="1"/>
  <c r="I71" i="22"/>
  <c r="L71" i="22" s="1"/>
  <c r="I79" i="22"/>
  <c r="L79" i="22" s="1"/>
  <c r="I10" i="22"/>
  <c r="L10" i="22" s="1"/>
  <c r="I17" i="22"/>
  <c r="L17" i="22" s="1"/>
  <c r="P17" i="22" s="1"/>
  <c r="I27" i="22"/>
  <c r="L27" i="22" s="1"/>
  <c r="P27" i="22" s="1"/>
  <c r="I35" i="22"/>
  <c r="L35" i="22" s="1"/>
  <c r="I43" i="22"/>
  <c r="L43" i="22" s="1"/>
  <c r="H54" i="22"/>
  <c r="K54" i="22" s="1"/>
  <c r="P54" i="22" s="1"/>
  <c r="H62" i="22"/>
  <c r="K62" i="22" s="1"/>
  <c r="J70" i="22"/>
  <c r="M70" i="22" s="1"/>
  <c r="J78" i="22"/>
  <c r="M78" i="22" s="1"/>
  <c r="I78" i="22"/>
  <c r="L78" i="22" s="1"/>
  <c r="J47" i="22"/>
  <c r="M47" i="22" s="1"/>
  <c r="I132" i="22"/>
  <c r="L132" i="22" s="1"/>
  <c r="H131" i="22"/>
  <c r="K131" i="22" s="1"/>
  <c r="J129" i="22"/>
  <c r="M129" i="22" s="1"/>
  <c r="I128" i="22"/>
  <c r="L128" i="22" s="1"/>
  <c r="H127" i="22"/>
  <c r="K127" i="22" s="1"/>
  <c r="J125" i="22"/>
  <c r="M125" i="22" s="1"/>
  <c r="I124" i="22"/>
  <c r="L124" i="22" s="1"/>
  <c r="H123" i="22"/>
  <c r="K123" i="22" s="1"/>
  <c r="J121" i="22"/>
  <c r="M121" i="22" s="1"/>
  <c r="I120" i="22"/>
  <c r="L120" i="22" s="1"/>
  <c r="H132" i="22"/>
  <c r="K132" i="22" s="1"/>
  <c r="J130" i="22"/>
  <c r="M130" i="22" s="1"/>
  <c r="I129" i="22"/>
  <c r="L129" i="22" s="1"/>
  <c r="H128" i="22"/>
  <c r="K128" i="22" s="1"/>
  <c r="J126" i="22"/>
  <c r="M126" i="22" s="1"/>
  <c r="I125" i="22"/>
  <c r="L125" i="22" s="1"/>
  <c r="H124" i="22"/>
  <c r="K124" i="22" s="1"/>
  <c r="J122" i="22"/>
  <c r="M122" i="22" s="1"/>
  <c r="I121" i="22"/>
  <c r="L121" i="22" s="1"/>
  <c r="H120" i="22"/>
  <c r="K120" i="22" s="1"/>
  <c r="J132" i="22"/>
  <c r="M132" i="22" s="1"/>
  <c r="I131" i="22"/>
  <c r="L131" i="22" s="1"/>
  <c r="H130" i="22"/>
  <c r="K130" i="22" s="1"/>
  <c r="J128" i="22"/>
  <c r="M128" i="22" s="1"/>
  <c r="I127" i="22"/>
  <c r="L127" i="22" s="1"/>
  <c r="H126" i="22"/>
  <c r="K126" i="22" s="1"/>
  <c r="J124" i="22"/>
  <c r="M124" i="22" s="1"/>
  <c r="I123" i="22"/>
  <c r="L123" i="22" s="1"/>
  <c r="H122" i="22"/>
  <c r="K122" i="22" s="1"/>
  <c r="J120" i="22"/>
  <c r="M120" i="22" s="1"/>
  <c r="H129" i="22"/>
  <c r="K129" i="22" s="1"/>
  <c r="J123" i="22"/>
  <c r="M123" i="22" s="1"/>
  <c r="J131" i="22"/>
  <c r="M131" i="22" s="1"/>
  <c r="I126" i="22"/>
  <c r="L126" i="22" s="1"/>
  <c r="H121" i="22"/>
  <c r="K121" i="22" s="1"/>
  <c r="J127" i="22"/>
  <c r="M127" i="22" s="1"/>
  <c r="I122" i="22"/>
  <c r="L122" i="22" s="1"/>
  <c r="I130" i="22"/>
  <c r="L130" i="22" s="1"/>
  <c r="H125" i="22"/>
  <c r="K125" i="22" s="1"/>
  <c r="O27" i="22"/>
  <c r="O75" i="22"/>
  <c r="O74" i="22"/>
  <c r="P22" i="22"/>
  <c r="S178" i="22"/>
  <c r="S210" i="22" s="1"/>
  <c r="O67" i="22"/>
  <c r="P67" i="22"/>
  <c r="O42" i="22"/>
  <c r="I44" i="22"/>
  <c r="L44" i="22" s="1"/>
  <c r="I7" i="22"/>
  <c r="L7" i="22" s="1"/>
  <c r="H19" i="22"/>
  <c r="K19" i="22" s="1"/>
  <c r="I32" i="22"/>
  <c r="L32" i="22" s="1"/>
  <c r="I45" i="22"/>
  <c r="L45" i="22" s="1"/>
  <c r="H59" i="22"/>
  <c r="K59" i="22" s="1"/>
  <c r="I72" i="22"/>
  <c r="L72" i="22" s="1"/>
  <c r="I8" i="22"/>
  <c r="L8" i="22" s="1"/>
  <c r="J19" i="22"/>
  <c r="M19" i="22" s="1"/>
  <c r="P19" i="22" s="1"/>
  <c r="I33" i="22"/>
  <c r="L33" i="22" s="1"/>
  <c r="H46" i="22"/>
  <c r="K46" i="22" s="1"/>
  <c r="H60" i="22"/>
  <c r="K60" i="22" s="1"/>
  <c r="H73" i="22"/>
  <c r="K73" i="22" s="1"/>
  <c r="H9" i="22"/>
  <c r="K9" i="22" s="1"/>
  <c r="I20" i="22"/>
  <c r="L20" i="22" s="1"/>
  <c r="H34" i="22"/>
  <c r="K34" i="22" s="1"/>
  <c r="P34" i="22" s="1"/>
  <c r="H47" i="22"/>
  <c r="K47" i="22" s="1"/>
  <c r="J60" i="22"/>
  <c r="M60" i="22" s="1"/>
  <c r="J73" i="22"/>
  <c r="M73" i="22" s="1"/>
  <c r="H79" i="22"/>
  <c r="K79" i="22" s="1"/>
  <c r="H8" i="22"/>
  <c r="K8" i="22" s="1"/>
  <c r="H14" i="22"/>
  <c r="K14" i="22" s="1"/>
  <c r="I19" i="22"/>
  <c r="L19" i="22" s="1"/>
  <c r="I26" i="22"/>
  <c r="L26" i="22" s="1"/>
  <c r="H33" i="22"/>
  <c r="K33" i="22" s="1"/>
  <c r="I39" i="22"/>
  <c r="L39" i="22" s="1"/>
  <c r="J45" i="22"/>
  <c r="M45" i="22" s="1"/>
  <c r="H53" i="22"/>
  <c r="K53" i="22" s="1"/>
  <c r="O53" i="22" s="1"/>
  <c r="I59" i="22"/>
  <c r="L59" i="22" s="1"/>
  <c r="H66" i="22"/>
  <c r="K66" i="22" s="1"/>
  <c r="J72" i="22"/>
  <c r="M72" i="22" s="1"/>
  <c r="H78" i="22"/>
  <c r="K78" i="22" s="1"/>
  <c r="O78" i="22" s="1"/>
  <c r="H7" i="22"/>
  <c r="K7" i="22" s="1"/>
  <c r="I13" i="22"/>
  <c r="L13" i="22" s="1"/>
  <c r="J18" i="22"/>
  <c r="M18" i="22" s="1"/>
  <c r="J25" i="22"/>
  <c r="M25" i="22" s="1"/>
  <c r="H32" i="22"/>
  <c r="K32" i="22" s="1"/>
  <c r="I38" i="22"/>
  <c r="L38" i="22" s="1"/>
  <c r="H45" i="22"/>
  <c r="K45" i="22" s="1"/>
  <c r="I52" i="22"/>
  <c r="L52" i="22" s="1"/>
  <c r="J58" i="22"/>
  <c r="M58" i="22" s="1"/>
  <c r="H65" i="22"/>
  <c r="K65" i="22" s="1"/>
  <c r="O65" i="22" s="1"/>
  <c r="H72" i="22"/>
  <c r="K72" i="22" s="1"/>
  <c r="I77" i="22"/>
  <c r="L77" i="22" s="1"/>
  <c r="I28" i="22"/>
  <c r="L28" i="22" s="1"/>
  <c r="J64" i="22"/>
  <c r="M64" i="22" s="1"/>
  <c r="U191" i="22" s="1"/>
  <c r="U203" i="22" s="1"/>
  <c r="H13" i="22"/>
  <c r="K13" i="22" s="1"/>
  <c r="H35" i="22"/>
  <c r="K35" i="22" s="1"/>
  <c r="H4" i="22"/>
  <c r="K4" i="22" s="1"/>
  <c r="H38" i="22"/>
  <c r="K38" i="22" s="1"/>
  <c r="P38" i="22" s="1"/>
  <c r="I61" i="22"/>
  <c r="L61" i="22" s="1"/>
  <c r="P61" i="22" s="1"/>
  <c r="H10" i="22"/>
  <c r="K10" i="22" s="1"/>
  <c r="O25" i="22"/>
  <c r="S188" i="22"/>
  <c r="S215" i="22" s="1"/>
  <c r="P37" i="22"/>
  <c r="U176" i="22"/>
  <c r="U199" i="22" s="1"/>
  <c r="O57" i="22"/>
  <c r="V179" i="22"/>
  <c r="V196" i="22" s="1"/>
  <c r="O43" i="22"/>
  <c r="O37" i="22"/>
  <c r="P57" i="22"/>
  <c r="U186" i="22"/>
  <c r="P6" i="22"/>
  <c r="P12" i="22"/>
  <c r="O50" i="22"/>
  <c r="T188" i="22"/>
  <c r="T215" i="22" s="1"/>
  <c r="P50" i="22"/>
  <c r="O18" i="22"/>
  <c r="P25" i="22"/>
  <c r="C169" i="22"/>
  <c r="C168" i="22"/>
  <c r="C167" i="22"/>
  <c r="C166" i="22"/>
  <c r="C168" i="1"/>
  <c r="C167" i="1"/>
  <c r="C166" i="1"/>
  <c r="C165" i="1"/>
  <c r="P162" i="1"/>
  <c r="O162" i="1"/>
  <c r="K162" i="1"/>
  <c r="M162" i="1"/>
  <c r="J162" i="1"/>
  <c r="I162" i="1"/>
  <c r="L162" i="1" s="1"/>
  <c r="H162" i="1"/>
  <c r="AA148" i="1"/>
  <c r="AA141" i="1"/>
  <c r="AA137" i="1"/>
  <c r="X159" i="1" s="1"/>
  <c r="AA136" i="1"/>
  <c r="AA135" i="1"/>
  <c r="AA134" i="1"/>
  <c r="AA147" i="1" s="1"/>
  <c r="AA133" i="1"/>
  <c r="AA132" i="1"/>
  <c r="AA149" i="1" s="1"/>
  <c r="AA131" i="1"/>
  <c r="AA127" i="1"/>
  <c r="X154" i="1" s="1"/>
  <c r="AA126" i="1"/>
  <c r="AA125" i="1"/>
  <c r="AA124" i="1"/>
  <c r="AA123" i="1"/>
  <c r="AA122" i="1"/>
  <c r="AA121" i="1"/>
  <c r="AA144" i="1" s="1"/>
  <c r="X160" i="1"/>
  <c r="X158" i="1"/>
  <c r="X155" i="1"/>
  <c r="X153" i="1"/>
  <c r="AA143" i="1"/>
  <c r="AA142" i="1"/>
  <c r="K145" i="1"/>
  <c r="J145" i="1"/>
  <c r="M145" i="1" s="1"/>
  <c r="I145" i="1"/>
  <c r="L145" i="1" s="1"/>
  <c r="H145" i="1"/>
  <c r="K144" i="1"/>
  <c r="J144" i="1"/>
  <c r="M144" i="1" s="1"/>
  <c r="I144" i="1"/>
  <c r="L144" i="1" s="1"/>
  <c r="H144" i="1"/>
  <c r="K143" i="1"/>
  <c r="J143" i="1"/>
  <c r="M143" i="1" s="1"/>
  <c r="O143" i="1" s="1"/>
  <c r="I143" i="1"/>
  <c r="L143" i="1" s="1"/>
  <c r="H143" i="1"/>
  <c r="K142" i="1"/>
  <c r="J142" i="1"/>
  <c r="M142" i="1" s="1"/>
  <c r="I142" i="1"/>
  <c r="L142" i="1" s="1"/>
  <c r="H142" i="1"/>
  <c r="K141" i="1"/>
  <c r="J141" i="1"/>
  <c r="M141" i="1" s="1"/>
  <c r="I141" i="1"/>
  <c r="L141" i="1" s="1"/>
  <c r="H141" i="1"/>
  <c r="K140" i="1"/>
  <c r="J140" i="1"/>
  <c r="M140" i="1" s="1"/>
  <c r="I140" i="1"/>
  <c r="L140" i="1" s="1"/>
  <c r="H140" i="1"/>
  <c r="K139" i="1"/>
  <c r="J139" i="1"/>
  <c r="M139" i="1" s="1"/>
  <c r="I139" i="1"/>
  <c r="L139" i="1" s="1"/>
  <c r="H139" i="1"/>
  <c r="K138" i="1"/>
  <c r="J138" i="1"/>
  <c r="M138" i="1" s="1"/>
  <c r="I138" i="1"/>
  <c r="L138" i="1" s="1"/>
  <c r="H138" i="1"/>
  <c r="K137" i="1"/>
  <c r="J137" i="1"/>
  <c r="M137" i="1" s="1"/>
  <c r="I137" i="1"/>
  <c r="L137" i="1" s="1"/>
  <c r="H137" i="1"/>
  <c r="K136" i="1"/>
  <c r="J136" i="1"/>
  <c r="M136" i="1" s="1"/>
  <c r="I136" i="1"/>
  <c r="L136" i="1" s="1"/>
  <c r="H136" i="1"/>
  <c r="K135" i="1"/>
  <c r="J135" i="1"/>
  <c r="M135" i="1" s="1"/>
  <c r="I135" i="1"/>
  <c r="L135" i="1" s="1"/>
  <c r="H135" i="1"/>
  <c r="K134" i="1"/>
  <c r="J134" i="1"/>
  <c r="M134" i="1" s="1"/>
  <c r="I134" i="1"/>
  <c r="L134" i="1" s="1"/>
  <c r="H134" i="1"/>
  <c r="K133" i="1"/>
  <c r="J133" i="1"/>
  <c r="M133" i="1" s="1"/>
  <c r="I133" i="1"/>
  <c r="L133" i="1" s="1"/>
  <c r="H133" i="1"/>
  <c r="B149" i="1"/>
  <c r="U177" i="22" l="1"/>
  <c r="U198" i="22" s="1"/>
  <c r="P116" i="22"/>
  <c r="O116" i="22"/>
  <c r="O112" i="22"/>
  <c r="P112" i="22"/>
  <c r="P111" i="22"/>
  <c r="P53" i="22"/>
  <c r="P71" i="22"/>
  <c r="P4" i="22"/>
  <c r="O28" i="22"/>
  <c r="O62" i="22"/>
  <c r="V187" i="22"/>
  <c r="V204" i="22" s="1"/>
  <c r="O3" i="22"/>
  <c r="O17" i="22"/>
  <c r="T177" i="22"/>
  <c r="T198" i="22" s="1"/>
  <c r="O68" i="22"/>
  <c r="O106" i="22"/>
  <c r="P113" i="22"/>
  <c r="Y192" i="22" s="1"/>
  <c r="V214" i="22" s="1"/>
  <c r="O113" i="22"/>
  <c r="Y182" i="22" s="1"/>
  <c r="V209" i="22" s="1"/>
  <c r="P115" i="22"/>
  <c r="P106" i="22"/>
  <c r="P107" i="22"/>
  <c r="P11" i="22"/>
  <c r="P70" i="22"/>
  <c r="V186" i="22" s="1"/>
  <c r="P109" i="22"/>
  <c r="Y190" i="22" s="1"/>
  <c r="V213" i="22" s="1"/>
  <c r="O114" i="22"/>
  <c r="P114" i="22"/>
  <c r="P65" i="22"/>
  <c r="P64" i="22"/>
  <c r="P18" i="22"/>
  <c r="O63" i="22"/>
  <c r="O5" i="22"/>
  <c r="S182" i="22"/>
  <c r="S209" i="22" s="1"/>
  <c r="O64" i="22"/>
  <c r="T186" i="22"/>
  <c r="Y179" i="22"/>
  <c r="Y196" i="22" s="1"/>
  <c r="Y191" i="22"/>
  <c r="Y203" i="22" s="1"/>
  <c r="Z179" i="22"/>
  <c r="Z196" i="22" s="1"/>
  <c r="O120" i="22"/>
  <c r="P120" i="22"/>
  <c r="Z189" i="22"/>
  <c r="Z202" i="22" s="1"/>
  <c r="P101" i="22"/>
  <c r="O101" i="22"/>
  <c r="O141" i="22"/>
  <c r="AA182" i="22" s="1"/>
  <c r="X209" i="22" s="1"/>
  <c r="P141" i="22"/>
  <c r="AA192" i="22" s="1"/>
  <c r="X214" i="22" s="1"/>
  <c r="U181" i="22"/>
  <c r="U197" i="22" s="1"/>
  <c r="P76" i="22"/>
  <c r="V189" i="22"/>
  <c r="V202" i="22" s="1"/>
  <c r="U189" i="22"/>
  <c r="U202" i="22" s="1"/>
  <c r="P51" i="22"/>
  <c r="O58" i="22"/>
  <c r="U179" i="22"/>
  <c r="U196" i="22" s="1"/>
  <c r="O23" i="22"/>
  <c r="O126" i="22"/>
  <c r="P126" i="22"/>
  <c r="Z187" i="22"/>
  <c r="Z204" i="22" s="1"/>
  <c r="P128" i="22"/>
  <c r="Z177" i="22"/>
  <c r="Z198" i="22" s="1"/>
  <c r="O128" i="22"/>
  <c r="O131" i="22"/>
  <c r="Z178" i="22" s="1"/>
  <c r="W210" i="22" s="1"/>
  <c r="P131" i="22"/>
  <c r="Z188" i="22" s="1"/>
  <c r="W215" i="22" s="1"/>
  <c r="O98" i="22"/>
  <c r="P98" i="22"/>
  <c r="O34" i="22"/>
  <c r="S190" i="22"/>
  <c r="S213" i="22" s="1"/>
  <c r="O41" i="22"/>
  <c r="S192" i="22"/>
  <c r="S214" i="22" s="1"/>
  <c r="O54" i="22"/>
  <c r="P122" i="22"/>
  <c r="O122" i="22"/>
  <c r="P124" i="22"/>
  <c r="O124" i="22"/>
  <c r="Z181" i="22"/>
  <c r="Z197" i="22" s="1"/>
  <c r="Z191" i="22"/>
  <c r="Z203" i="22" s="1"/>
  <c r="P127" i="22"/>
  <c r="Z192" i="22" s="1"/>
  <c r="W214" i="22" s="1"/>
  <c r="O127" i="22"/>
  <c r="Z182" i="22" s="1"/>
  <c r="W209" i="22" s="1"/>
  <c r="P43" i="22"/>
  <c r="P40" i="22"/>
  <c r="O99" i="22"/>
  <c r="P99" i="22"/>
  <c r="X189" i="22"/>
  <c r="X202" i="22" s="1"/>
  <c r="X179" i="22"/>
  <c r="X196" i="22" s="1"/>
  <c r="X187" i="22"/>
  <c r="X204" i="22" s="1"/>
  <c r="X177" i="22"/>
  <c r="X198" i="22" s="1"/>
  <c r="P96" i="22"/>
  <c r="O96" i="22"/>
  <c r="P16" i="22"/>
  <c r="O36" i="22"/>
  <c r="AA179" i="22"/>
  <c r="AA196" i="22" s="1"/>
  <c r="AA189" i="22"/>
  <c r="AA202" i="22" s="1"/>
  <c r="O134" i="22"/>
  <c r="P134" i="22"/>
  <c r="O145" i="22"/>
  <c r="AA178" i="22" s="1"/>
  <c r="X210" i="22" s="1"/>
  <c r="P145" i="22"/>
  <c r="AA188" i="22" s="1"/>
  <c r="X215" i="22" s="1"/>
  <c r="T176" i="22"/>
  <c r="T199" i="22" s="1"/>
  <c r="P5" i="22"/>
  <c r="P24" i="22"/>
  <c r="O30" i="22"/>
  <c r="P30" i="22"/>
  <c r="T178" i="22"/>
  <c r="T210" i="22" s="1"/>
  <c r="P62" i="22"/>
  <c r="P123" i="22"/>
  <c r="Z190" i="22" s="1"/>
  <c r="W213" i="22" s="1"/>
  <c r="O123" i="22"/>
  <c r="Z180" i="22" s="1"/>
  <c r="W208" i="22" s="1"/>
  <c r="O31" i="22"/>
  <c r="S177" i="22"/>
  <c r="S198" i="22" s="1"/>
  <c r="T191" i="22"/>
  <c r="T203" i="22" s="1"/>
  <c r="P23" i="22"/>
  <c r="O125" i="22"/>
  <c r="P125" i="22"/>
  <c r="P121" i="22"/>
  <c r="O121" i="22"/>
  <c r="O129" i="22"/>
  <c r="P129" i="22"/>
  <c r="P130" i="22"/>
  <c r="O130" i="22"/>
  <c r="P132" i="22"/>
  <c r="Z186" i="22" s="1"/>
  <c r="O132" i="22"/>
  <c r="Z176" i="22" s="1"/>
  <c r="Z199" i="22" s="1"/>
  <c r="P3" i="22"/>
  <c r="O16" i="22"/>
  <c r="P102" i="22"/>
  <c r="X181" i="22"/>
  <c r="X197" i="22" s="1"/>
  <c r="O102" i="22"/>
  <c r="X191" i="22"/>
  <c r="X203" i="22" s="1"/>
  <c r="O97" i="22"/>
  <c r="P97" i="22"/>
  <c r="P104" i="22"/>
  <c r="O104" i="22"/>
  <c r="P49" i="22"/>
  <c r="O49" i="22"/>
  <c r="P142" i="22"/>
  <c r="AA187" i="22"/>
  <c r="AA204" i="22" s="1"/>
  <c r="AA177" i="22"/>
  <c r="AA198" i="22" s="1"/>
  <c r="O142" i="22"/>
  <c r="P146" i="22"/>
  <c r="AA186" i="22" s="1"/>
  <c r="O146" i="22"/>
  <c r="AA176" i="22" s="1"/>
  <c r="AA199" i="22" s="1"/>
  <c r="O139" i="22"/>
  <c r="P139" i="22"/>
  <c r="O137" i="22"/>
  <c r="AA180" i="22" s="1"/>
  <c r="X208" i="22" s="1"/>
  <c r="P137" i="22"/>
  <c r="AA190" i="22" s="1"/>
  <c r="X213" i="22" s="1"/>
  <c r="P140" i="22"/>
  <c r="O140" i="22"/>
  <c r="O55" i="22"/>
  <c r="P55" i="22"/>
  <c r="P95" i="22"/>
  <c r="X186" i="22" s="1"/>
  <c r="O95" i="22"/>
  <c r="X176" i="22" s="1"/>
  <c r="X199" i="22" s="1"/>
  <c r="P143" i="22"/>
  <c r="O143" i="22"/>
  <c r="P144" i="22"/>
  <c r="O144" i="22"/>
  <c r="O51" i="22"/>
  <c r="P47" i="22"/>
  <c r="V191" i="22"/>
  <c r="V203" i="22" s="1"/>
  <c r="P103" i="22"/>
  <c r="O103" i="22"/>
  <c r="O100" i="22"/>
  <c r="P100" i="22"/>
  <c r="O15" i="22"/>
  <c r="P15" i="22"/>
  <c r="P29" i="22"/>
  <c r="AA191" i="22"/>
  <c r="AA203" i="22" s="1"/>
  <c r="AA181" i="22"/>
  <c r="AA197" i="22" s="1"/>
  <c r="O138" i="22"/>
  <c r="P138" i="22"/>
  <c r="P135" i="22"/>
  <c r="O135" i="22"/>
  <c r="O136" i="22"/>
  <c r="P136" i="22"/>
  <c r="P56" i="22"/>
  <c r="O70" i="22"/>
  <c r="V176" i="22" s="1"/>
  <c r="V199" i="22" s="1"/>
  <c r="P32" i="22"/>
  <c r="T189" i="22"/>
  <c r="T202" i="22" s="1"/>
  <c r="O32" i="22"/>
  <c r="O33" i="22"/>
  <c r="P33" i="22"/>
  <c r="O8" i="22"/>
  <c r="P8" i="22"/>
  <c r="P73" i="22"/>
  <c r="O73" i="22"/>
  <c r="S186" i="22"/>
  <c r="T187" i="22"/>
  <c r="T204" i="22" s="1"/>
  <c r="P58" i="22"/>
  <c r="P10" i="22"/>
  <c r="O10" i="22"/>
  <c r="O4" i="22"/>
  <c r="O47" i="22"/>
  <c r="O72" i="22"/>
  <c r="P72" i="22"/>
  <c r="S181" i="22"/>
  <c r="S197" i="22" s="1"/>
  <c r="P46" i="22"/>
  <c r="T192" i="22"/>
  <c r="T214" i="22" s="1"/>
  <c r="O46" i="22"/>
  <c r="O19" i="22"/>
  <c r="P44" i="22"/>
  <c r="T179" i="22"/>
  <c r="T196" i="22" s="1"/>
  <c r="T181" i="22"/>
  <c r="T197" i="22" s="1"/>
  <c r="O44" i="22"/>
  <c r="O38" i="22"/>
  <c r="T180" i="22"/>
  <c r="T208" i="22" s="1"/>
  <c r="T190" i="22"/>
  <c r="T213" i="22" s="1"/>
  <c r="P66" i="22"/>
  <c r="O66" i="22"/>
  <c r="P39" i="22"/>
  <c r="O39" i="22"/>
  <c r="O14" i="22"/>
  <c r="P14" i="22"/>
  <c r="P9" i="22"/>
  <c r="O9" i="22"/>
  <c r="P59" i="22"/>
  <c r="O59" i="22"/>
  <c r="S191" i="22"/>
  <c r="S203" i="22" s="1"/>
  <c r="P28" i="22"/>
  <c r="P7" i="22"/>
  <c r="O7" i="22"/>
  <c r="S176" i="22"/>
  <c r="S199" i="22" s="1"/>
  <c r="T182" i="22"/>
  <c r="T209" i="22" s="1"/>
  <c r="O35" i="22"/>
  <c r="P35" i="22"/>
  <c r="P52" i="22"/>
  <c r="U187" i="22"/>
  <c r="U204" i="22" s="1"/>
  <c r="O52" i="22"/>
  <c r="O26" i="22"/>
  <c r="P26" i="22"/>
  <c r="P79" i="22"/>
  <c r="O79" i="22"/>
  <c r="O60" i="22"/>
  <c r="P60" i="22"/>
  <c r="O20" i="22"/>
  <c r="V181" i="22"/>
  <c r="V197" i="22" s="1"/>
  <c r="O61" i="22"/>
  <c r="S187" i="22"/>
  <c r="S204" i="22" s="1"/>
  <c r="O77" i="22"/>
  <c r="P78" i="22"/>
  <c r="P77" i="22"/>
  <c r="S189" i="22"/>
  <c r="S202" i="22" s="1"/>
  <c r="O13" i="22"/>
  <c r="S179" i="22"/>
  <c r="S196" i="22" s="1"/>
  <c r="P13" i="22"/>
  <c r="O45" i="22"/>
  <c r="P45" i="22"/>
  <c r="V177" i="22"/>
  <c r="V198" i="22" s="1"/>
  <c r="P20" i="22"/>
  <c r="O133" i="1"/>
  <c r="O134" i="1"/>
  <c r="O135" i="1"/>
  <c r="O136" i="1"/>
  <c r="O137" i="1"/>
  <c r="O138" i="1"/>
  <c r="O139" i="1"/>
  <c r="O140" i="1"/>
  <c r="O141" i="1"/>
  <c r="O142" i="1"/>
  <c r="O144" i="1"/>
  <c r="P142" i="1"/>
  <c r="P143" i="1"/>
  <c r="P144" i="1"/>
  <c r="O145" i="1"/>
  <c r="P145" i="1"/>
  <c r="P133" i="1"/>
  <c r="P134" i="1"/>
  <c r="P135" i="1"/>
  <c r="P136" i="1"/>
  <c r="P137" i="1"/>
  <c r="P138" i="1"/>
  <c r="P139" i="1"/>
  <c r="P140" i="1"/>
  <c r="P141" i="1"/>
  <c r="J125" i="1"/>
  <c r="M125" i="1" s="1"/>
  <c r="I125" i="1"/>
  <c r="L125" i="1" s="1"/>
  <c r="H125" i="1"/>
  <c r="K125" i="1"/>
  <c r="W160" i="1"/>
  <c r="W159" i="1"/>
  <c r="W158" i="1"/>
  <c r="W155" i="1"/>
  <c r="W154" i="1"/>
  <c r="W153" i="1"/>
  <c r="Z149" i="1"/>
  <c r="Z147" i="1"/>
  <c r="Z144" i="1"/>
  <c r="Z143" i="1"/>
  <c r="Z141" i="1"/>
  <c r="Z137" i="1"/>
  <c r="Z135" i="1"/>
  <c r="Z134" i="1"/>
  <c r="Z133" i="1"/>
  <c r="Z132" i="1"/>
  <c r="Z131" i="1"/>
  <c r="Z127" i="1"/>
  <c r="Z125" i="1"/>
  <c r="Z124" i="1"/>
  <c r="Z123" i="1"/>
  <c r="Z122" i="1"/>
  <c r="Z121" i="1"/>
  <c r="M131" i="1"/>
  <c r="J131" i="1"/>
  <c r="I131" i="1"/>
  <c r="L131" i="1" s="1"/>
  <c r="H131" i="1"/>
  <c r="K131" i="1" s="1"/>
  <c r="M130" i="1"/>
  <c r="J130" i="1"/>
  <c r="I130" i="1"/>
  <c r="L130" i="1" s="1"/>
  <c r="H130" i="1"/>
  <c r="K130" i="1" s="1"/>
  <c r="M129" i="1"/>
  <c r="J129" i="1"/>
  <c r="I129" i="1"/>
  <c r="L129" i="1" s="1"/>
  <c r="H129" i="1"/>
  <c r="K129" i="1" s="1"/>
  <c r="M128" i="1"/>
  <c r="J128" i="1"/>
  <c r="I128" i="1"/>
  <c r="L128" i="1" s="1"/>
  <c r="H128" i="1"/>
  <c r="K128" i="1" s="1"/>
  <c r="M127" i="1"/>
  <c r="J127" i="1"/>
  <c r="I127" i="1"/>
  <c r="L127" i="1" s="1"/>
  <c r="H127" i="1"/>
  <c r="K127" i="1" s="1"/>
  <c r="M126" i="1"/>
  <c r="J126" i="1"/>
  <c r="I126" i="1"/>
  <c r="L126" i="1" s="1"/>
  <c r="H126" i="1"/>
  <c r="K126" i="1" s="1"/>
  <c r="M124" i="1"/>
  <c r="J124" i="1"/>
  <c r="I124" i="1"/>
  <c r="L124" i="1" s="1"/>
  <c r="H124" i="1"/>
  <c r="K124" i="1" s="1"/>
  <c r="M123" i="1"/>
  <c r="J123" i="1"/>
  <c r="I123" i="1"/>
  <c r="L123" i="1" s="1"/>
  <c r="H123" i="1"/>
  <c r="K123" i="1" s="1"/>
  <c r="M122" i="1"/>
  <c r="J122" i="1"/>
  <c r="I122" i="1"/>
  <c r="L122" i="1" s="1"/>
  <c r="H122" i="1"/>
  <c r="K122" i="1" s="1"/>
  <c r="M121" i="1"/>
  <c r="J121" i="1"/>
  <c r="I121" i="1"/>
  <c r="L121" i="1" s="1"/>
  <c r="H121" i="1"/>
  <c r="K121" i="1" s="1"/>
  <c r="M120" i="1"/>
  <c r="J120" i="1"/>
  <c r="I120" i="1"/>
  <c r="L120" i="1" s="1"/>
  <c r="H120" i="1"/>
  <c r="K120" i="1" s="1"/>
  <c r="M119" i="1"/>
  <c r="J119" i="1"/>
  <c r="I119" i="1"/>
  <c r="L119" i="1" s="1"/>
  <c r="H119" i="1"/>
  <c r="K119" i="1" s="1"/>
  <c r="O125" i="1" l="1"/>
  <c r="P125" i="1"/>
  <c r="Z126" i="1"/>
  <c r="Z142" i="1" s="1"/>
  <c r="Z136" i="1"/>
  <c r="Z148" i="1" s="1"/>
  <c r="P119" i="1"/>
  <c r="O119" i="1"/>
  <c r="P120" i="1"/>
  <c r="O120" i="1"/>
  <c r="P121" i="1"/>
  <c r="O121" i="1"/>
  <c r="P122" i="1"/>
  <c r="O122" i="1"/>
  <c r="P123" i="1"/>
  <c r="O123" i="1"/>
  <c r="P124" i="1"/>
  <c r="O124" i="1"/>
  <c r="P126" i="1"/>
  <c r="O126" i="1"/>
  <c r="P127" i="1"/>
  <c r="O127" i="1"/>
  <c r="P128" i="1"/>
  <c r="O128" i="1"/>
  <c r="P129" i="1"/>
  <c r="O129" i="1"/>
  <c r="P130" i="1"/>
  <c r="O130" i="1"/>
  <c r="P131" i="1"/>
  <c r="O131" i="1"/>
  <c r="J55" i="7"/>
  <c r="J54" i="7"/>
  <c r="J53" i="7"/>
  <c r="J50" i="7"/>
  <c r="J49" i="7"/>
  <c r="J48" i="7"/>
  <c r="J47" i="7"/>
  <c r="G60" i="7"/>
  <c r="G59" i="7"/>
  <c r="G58" i="7"/>
  <c r="G57" i="12"/>
  <c r="G56" i="12"/>
  <c r="G55" i="12"/>
  <c r="J52" i="12"/>
  <c r="J51" i="12"/>
  <c r="J50" i="12"/>
  <c r="J47" i="12"/>
  <c r="J46" i="12"/>
  <c r="J45" i="12"/>
  <c r="J44" i="12"/>
  <c r="J40" i="12"/>
  <c r="J39" i="12"/>
  <c r="J38" i="12"/>
  <c r="J37" i="12"/>
  <c r="J36" i="12"/>
  <c r="J35" i="12"/>
  <c r="J34" i="12"/>
  <c r="J9" i="12"/>
  <c r="J8" i="12"/>
  <c r="J7" i="12"/>
  <c r="J6" i="12"/>
  <c r="J5" i="12"/>
  <c r="J4" i="12"/>
  <c r="G57" i="5"/>
  <c r="G56" i="5"/>
  <c r="G55" i="5"/>
  <c r="J52" i="5"/>
  <c r="J51" i="5"/>
  <c r="J50" i="5"/>
  <c r="J47" i="5"/>
  <c r="J46" i="5"/>
  <c r="J45" i="5"/>
  <c r="J44" i="5"/>
  <c r="J40" i="5"/>
  <c r="J39" i="5"/>
  <c r="J38" i="5"/>
  <c r="J37" i="5"/>
  <c r="J36" i="5"/>
  <c r="J35" i="5"/>
  <c r="J34" i="5"/>
  <c r="J33" i="5"/>
  <c r="H52" i="8"/>
  <c r="F47" i="8"/>
  <c r="F46" i="8"/>
  <c r="F45" i="8"/>
  <c r="I42" i="8"/>
  <c r="I41" i="8"/>
  <c r="I40" i="8"/>
  <c r="I37" i="8"/>
  <c r="I36" i="8"/>
  <c r="I35" i="8"/>
  <c r="I34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H36" i="3"/>
  <c r="F32" i="3"/>
  <c r="F31" i="3"/>
  <c r="F30" i="3"/>
  <c r="I27" i="3"/>
  <c r="I26" i="3"/>
  <c r="I25" i="3"/>
  <c r="I22" i="3"/>
  <c r="I21" i="3"/>
  <c r="I20" i="3"/>
  <c r="I19" i="3"/>
  <c r="K117" i="1" l="1"/>
  <c r="J117" i="1"/>
  <c r="M117" i="1" s="1"/>
  <c r="I117" i="1"/>
  <c r="L117" i="1" s="1"/>
  <c r="H117" i="1"/>
  <c r="K116" i="1"/>
  <c r="J116" i="1"/>
  <c r="M116" i="1" s="1"/>
  <c r="I116" i="1"/>
  <c r="L116" i="1" s="1"/>
  <c r="H116" i="1"/>
  <c r="M115" i="1"/>
  <c r="K115" i="1"/>
  <c r="O115" i="1" s="1"/>
  <c r="J115" i="1"/>
  <c r="I115" i="1"/>
  <c r="L115" i="1" s="1"/>
  <c r="H115" i="1"/>
  <c r="M114" i="1"/>
  <c r="J114" i="1"/>
  <c r="I114" i="1"/>
  <c r="L114" i="1" s="1"/>
  <c r="H114" i="1"/>
  <c r="K114" i="1" s="1"/>
  <c r="O114" i="1" s="1"/>
  <c r="K113" i="1"/>
  <c r="J113" i="1"/>
  <c r="M113" i="1" s="1"/>
  <c r="I113" i="1"/>
  <c r="L113" i="1" s="1"/>
  <c r="H113" i="1"/>
  <c r="K112" i="1"/>
  <c r="J112" i="1"/>
  <c r="M112" i="1" s="1"/>
  <c r="I112" i="1"/>
  <c r="L112" i="1" s="1"/>
  <c r="H112" i="1"/>
  <c r="K111" i="1"/>
  <c r="J111" i="1"/>
  <c r="M111" i="1" s="1"/>
  <c r="I111" i="1"/>
  <c r="L111" i="1" s="1"/>
  <c r="H111" i="1"/>
  <c r="J110" i="1"/>
  <c r="M110" i="1" s="1"/>
  <c r="I110" i="1"/>
  <c r="L110" i="1" s="1"/>
  <c r="H110" i="1"/>
  <c r="K110" i="1" s="1"/>
  <c r="J109" i="1"/>
  <c r="M109" i="1" s="1"/>
  <c r="I109" i="1"/>
  <c r="L109" i="1" s="1"/>
  <c r="H109" i="1"/>
  <c r="K109" i="1" s="1"/>
  <c r="K108" i="1"/>
  <c r="J108" i="1"/>
  <c r="M108" i="1" s="1"/>
  <c r="I108" i="1"/>
  <c r="L108" i="1" s="1"/>
  <c r="H108" i="1"/>
  <c r="K107" i="1"/>
  <c r="J107" i="1"/>
  <c r="M107" i="1" s="1"/>
  <c r="I107" i="1"/>
  <c r="L107" i="1" s="1"/>
  <c r="H107" i="1"/>
  <c r="K106" i="1"/>
  <c r="J106" i="1"/>
  <c r="M106" i="1" s="1"/>
  <c r="I106" i="1"/>
  <c r="L106" i="1" s="1"/>
  <c r="H106" i="1"/>
  <c r="J105" i="1"/>
  <c r="M105" i="1" s="1"/>
  <c r="I105" i="1"/>
  <c r="L105" i="1" s="1"/>
  <c r="H105" i="1"/>
  <c r="K105" i="1" s="1"/>
  <c r="Y122" i="1" l="1"/>
  <c r="Y143" i="1" s="1"/>
  <c r="Y132" i="1"/>
  <c r="Y149" i="1" s="1"/>
  <c r="O111" i="1"/>
  <c r="O110" i="1"/>
  <c r="Y126" i="1"/>
  <c r="Y142" i="1" s="1"/>
  <c r="Y136" i="1"/>
  <c r="Y148" i="1" s="1"/>
  <c r="O107" i="1"/>
  <c r="P107" i="1"/>
  <c r="Y134" i="1"/>
  <c r="Y147" i="1" s="1"/>
  <c r="Y124" i="1"/>
  <c r="Y141" i="1" s="1"/>
  <c r="O105" i="1"/>
  <c r="O106" i="1"/>
  <c r="P106" i="1"/>
  <c r="O108" i="1"/>
  <c r="Y125" i="1" s="1"/>
  <c r="V153" i="1" s="1"/>
  <c r="O112" i="1"/>
  <c r="Y127" i="1" s="1"/>
  <c r="V154" i="1" s="1"/>
  <c r="O116" i="1"/>
  <c r="Y123" i="1" s="1"/>
  <c r="V155" i="1" s="1"/>
  <c r="P105" i="1"/>
  <c r="O109" i="1"/>
  <c r="O113" i="1"/>
  <c r="O117" i="1"/>
  <c r="Y121" i="1" s="1"/>
  <c r="Y144" i="1" s="1"/>
  <c r="P108" i="1"/>
  <c r="Y135" i="1" s="1"/>
  <c r="V158" i="1" s="1"/>
  <c r="P109" i="1"/>
  <c r="P110" i="1"/>
  <c r="P111" i="1"/>
  <c r="P112" i="1"/>
  <c r="Y137" i="1" s="1"/>
  <c r="V159" i="1" s="1"/>
  <c r="P113" i="1"/>
  <c r="P114" i="1"/>
  <c r="P115" i="1"/>
  <c r="P116" i="1"/>
  <c r="Y133" i="1" s="1"/>
  <c r="V160" i="1" s="1"/>
  <c r="P117" i="1"/>
  <c r="Y131" i="1" s="1"/>
  <c r="F60" i="7"/>
  <c r="F59" i="7"/>
  <c r="F58" i="7"/>
  <c r="I55" i="7"/>
  <c r="I54" i="7"/>
  <c r="I53" i="7"/>
  <c r="I50" i="7"/>
  <c r="I49" i="7"/>
  <c r="I48" i="7"/>
  <c r="I47" i="7"/>
  <c r="F57" i="12"/>
  <c r="F56" i="12"/>
  <c r="F55" i="12"/>
  <c r="I52" i="12"/>
  <c r="I51" i="12"/>
  <c r="I50" i="12"/>
  <c r="I47" i="12"/>
  <c r="I46" i="12"/>
  <c r="I45" i="12"/>
  <c r="I44" i="12"/>
  <c r="I40" i="12"/>
  <c r="I39" i="12"/>
  <c r="I38" i="12"/>
  <c r="I37" i="12"/>
  <c r="I36" i="12"/>
  <c r="I35" i="12"/>
  <c r="I34" i="12"/>
  <c r="I9" i="12"/>
  <c r="I8" i="12"/>
  <c r="I7" i="12"/>
  <c r="I6" i="12"/>
  <c r="I5" i="12"/>
  <c r="I4" i="12"/>
  <c r="F57" i="5"/>
  <c r="F56" i="5"/>
  <c r="F55" i="5"/>
  <c r="I52" i="5"/>
  <c r="I51" i="5"/>
  <c r="I50" i="5"/>
  <c r="I47" i="5"/>
  <c r="I46" i="5"/>
  <c r="I45" i="5"/>
  <c r="I44" i="5"/>
  <c r="I40" i="5"/>
  <c r="I39" i="5"/>
  <c r="I38" i="5"/>
  <c r="I37" i="5"/>
  <c r="I36" i="5"/>
  <c r="I35" i="5"/>
  <c r="I34" i="5"/>
  <c r="I33" i="5"/>
  <c r="I32" i="5"/>
  <c r="I31" i="5"/>
  <c r="I30" i="5"/>
  <c r="I29" i="5"/>
  <c r="F57" i="11"/>
  <c r="F56" i="11"/>
  <c r="F55" i="11"/>
  <c r="G47" i="11"/>
  <c r="G46" i="11"/>
  <c r="G45" i="11"/>
  <c r="G44" i="11"/>
  <c r="G40" i="11"/>
  <c r="G39" i="11"/>
  <c r="G38" i="11"/>
  <c r="G37" i="11"/>
  <c r="G36" i="11"/>
  <c r="G35" i="11"/>
  <c r="G34" i="11"/>
  <c r="G52" i="8"/>
  <c r="E47" i="8"/>
  <c r="E46" i="8"/>
  <c r="E45" i="8"/>
  <c r="H31" i="8"/>
  <c r="H37" i="8" s="1"/>
  <c r="H30" i="8"/>
  <c r="H29" i="8"/>
  <c r="H28" i="8"/>
  <c r="H27" i="8"/>
  <c r="H42" i="8" s="1"/>
  <c r="H26" i="8"/>
  <c r="H25" i="8"/>
  <c r="H24" i="8"/>
  <c r="H23" i="8"/>
  <c r="H41" i="8" s="1"/>
  <c r="H22" i="8"/>
  <c r="H21" i="8"/>
  <c r="H20" i="8"/>
  <c r="H19" i="8"/>
  <c r="H40" i="8" s="1"/>
  <c r="G36" i="3"/>
  <c r="E32" i="3"/>
  <c r="E31" i="3"/>
  <c r="E30" i="3"/>
  <c r="H27" i="3"/>
  <c r="H26" i="3"/>
  <c r="H25" i="3"/>
  <c r="H22" i="3"/>
  <c r="H21" i="3"/>
  <c r="H20" i="3"/>
  <c r="H19" i="3"/>
  <c r="H34" i="8" l="1"/>
  <c r="H35" i="8"/>
  <c r="H36" i="8"/>
  <c r="J103" i="1"/>
  <c r="M103" i="1" s="1"/>
  <c r="J102" i="1"/>
  <c r="M102" i="1" s="1"/>
  <c r="J101" i="1"/>
  <c r="M101" i="1" s="1"/>
  <c r="J100" i="1"/>
  <c r="M100" i="1" s="1"/>
  <c r="J99" i="1"/>
  <c r="M99" i="1" s="1"/>
  <c r="J98" i="1"/>
  <c r="M98" i="1" s="1"/>
  <c r="J97" i="1"/>
  <c r="M97" i="1" s="1"/>
  <c r="J96" i="1"/>
  <c r="M96" i="1" s="1"/>
  <c r="J95" i="1"/>
  <c r="M95" i="1" s="1"/>
  <c r="J94" i="1"/>
  <c r="M94" i="1" s="1"/>
  <c r="I103" i="1"/>
  <c r="L103" i="1" s="1"/>
  <c r="I102" i="1"/>
  <c r="L102" i="1" s="1"/>
  <c r="I101" i="1"/>
  <c r="L101" i="1" s="1"/>
  <c r="I100" i="1"/>
  <c r="L100" i="1" s="1"/>
  <c r="I99" i="1"/>
  <c r="L99" i="1" s="1"/>
  <c r="I98" i="1"/>
  <c r="L98" i="1" s="1"/>
  <c r="I97" i="1"/>
  <c r="L97" i="1" s="1"/>
  <c r="I96" i="1"/>
  <c r="L96" i="1" s="1"/>
  <c r="I95" i="1"/>
  <c r="L95" i="1" s="1"/>
  <c r="I94" i="1"/>
  <c r="L94" i="1" s="1"/>
  <c r="B1" i="13" l="1"/>
  <c r="E60" i="7"/>
  <c r="D60" i="7"/>
  <c r="C60" i="7"/>
  <c r="E59" i="7"/>
  <c r="D59" i="7"/>
  <c r="C59" i="7"/>
  <c r="E58" i="7"/>
  <c r="D58" i="7"/>
  <c r="C58" i="7"/>
  <c r="C57" i="7"/>
  <c r="H55" i="7"/>
  <c r="G55" i="7"/>
  <c r="E55" i="7"/>
  <c r="D55" i="7"/>
  <c r="C55" i="7"/>
  <c r="H54" i="7"/>
  <c r="G54" i="7"/>
  <c r="E54" i="7"/>
  <c r="D54" i="7"/>
  <c r="C54" i="7"/>
  <c r="H53" i="7"/>
  <c r="G53" i="7"/>
  <c r="E53" i="7"/>
  <c r="D53" i="7"/>
  <c r="C53" i="7"/>
  <c r="H50" i="7"/>
  <c r="G50" i="7"/>
  <c r="E50" i="7"/>
  <c r="D50" i="7"/>
  <c r="C50" i="7"/>
  <c r="H49" i="7"/>
  <c r="G49" i="7"/>
  <c r="E49" i="7"/>
  <c r="D49" i="7"/>
  <c r="C49" i="7"/>
  <c r="H48" i="7"/>
  <c r="G48" i="7"/>
  <c r="E48" i="7"/>
  <c r="D48" i="7"/>
  <c r="C48" i="7"/>
  <c r="H47" i="7"/>
  <c r="G47" i="7"/>
  <c r="E47" i="7"/>
  <c r="D47" i="7"/>
  <c r="C47" i="7"/>
  <c r="H43" i="7"/>
  <c r="G43" i="7"/>
  <c r="E43" i="7"/>
  <c r="D43" i="7"/>
  <c r="C43" i="7"/>
  <c r="G42" i="7"/>
  <c r="D42" i="7"/>
  <c r="C42" i="7"/>
  <c r="G41" i="7"/>
  <c r="E41" i="7"/>
  <c r="D41" i="7"/>
  <c r="C41" i="7"/>
  <c r="G40" i="7"/>
  <c r="E40" i="7"/>
  <c r="D40" i="7"/>
  <c r="C40" i="7"/>
  <c r="H39" i="7"/>
  <c r="G39" i="7"/>
  <c r="E39" i="7"/>
  <c r="D39" i="7"/>
  <c r="C39" i="7"/>
  <c r="G38" i="7"/>
  <c r="D38" i="7"/>
  <c r="C38" i="7"/>
  <c r="G37" i="7"/>
  <c r="E37" i="7"/>
  <c r="D37" i="7"/>
  <c r="C37" i="7"/>
  <c r="G36" i="7"/>
  <c r="E36" i="7"/>
  <c r="D36" i="7"/>
  <c r="C36" i="7"/>
  <c r="G35" i="7"/>
  <c r="E35" i="7"/>
  <c r="D35" i="7"/>
  <c r="C35" i="7"/>
  <c r="G34" i="7"/>
  <c r="D34" i="7"/>
  <c r="C34" i="7"/>
  <c r="H33" i="7"/>
  <c r="G33" i="7"/>
  <c r="E33" i="7"/>
  <c r="D33" i="7"/>
  <c r="C33" i="7"/>
  <c r="G32" i="7"/>
  <c r="E32" i="7"/>
  <c r="D32" i="7"/>
  <c r="C32" i="7"/>
  <c r="H31" i="7"/>
  <c r="G31" i="7"/>
  <c r="E31" i="7"/>
  <c r="D31" i="7"/>
  <c r="C31" i="7"/>
  <c r="J29" i="7"/>
  <c r="I29" i="7"/>
  <c r="H29" i="7"/>
  <c r="G29" i="7"/>
  <c r="E29" i="7"/>
  <c r="D29" i="7"/>
  <c r="C29" i="7"/>
  <c r="B29" i="7"/>
  <c r="J28" i="7"/>
  <c r="I28" i="7"/>
  <c r="H28" i="7"/>
  <c r="G28" i="7"/>
  <c r="F28" i="7"/>
  <c r="E28" i="7"/>
  <c r="D28" i="7"/>
  <c r="C28" i="7"/>
  <c r="B28" i="7"/>
  <c r="J27" i="7"/>
  <c r="I27" i="7"/>
  <c r="H27" i="7"/>
  <c r="G27" i="7"/>
  <c r="E27" i="7"/>
  <c r="D27" i="7"/>
  <c r="C27" i="7"/>
  <c r="B27" i="7"/>
  <c r="J26" i="7"/>
  <c r="I26" i="7"/>
  <c r="I40" i="7" s="1"/>
  <c r="H26" i="7"/>
  <c r="G26" i="7"/>
  <c r="E26" i="7"/>
  <c r="D26" i="7"/>
  <c r="C26" i="7"/>
  <c r="B26" i="7"/>
  <c r="J25" i="7"/>
  <c r="I25" i="7"/>
  <c r="H25" i="7"/>
  <c r="G25" i="7"/>
  <c r="E25" i="7"/>
  <c r="D25" i="7"/>
  <c r="C25" i="7"/>
  <c r="B25" i="7"/>
  <c r="J24" i="7"/>
  <c r="I24" i="7"/>
  <c r="H24" i="7"/>
  <c r="G24" i="7"/>
  <c r="F24" i="7"/>
  <c r="E24" i="7"/>
  <c r="D24" i="7"/>
  <c r="C24" i="7"/>
  <c r="B24" i="7"/>
  <c r="J23" i="7"/>
  <c r="I23" i="7"/>
  <c r="H23" i="7"/>
  <c r="G23" i="7"/>
  <c r="E23" i="7"/>
  <c r="D23" i="7"/>
  <c r="C23" i="7"/>
  <c r="B23" i="7"/>
  <c r="J22" i="7"/>
  <c r="H22" i="7"/>
  <c r="G22" i="7"/>
  <c r="E22" i="7"/>
  <c r="D22" i="7"/>
  <c r="C22" i="7"/>
  <c r="B22" i="7"/>
  <c r="H21" i="7"/>
  <c r="G21" i="7"/>
  <c r="E21" i="7"/>
  <c r="D21" i="7"/>
  <c r="C21" i="7"/>
  <c r="B21" i="7"/>
  <c r="H20" i="7"/>
  <c r="G20" i="7"/>
  <c r="F20" i="7"/>
  <c r="E20" i="7"/>
  <c r="D20" i="7"/>
  <c r="C20" i="7"/>
  <c r="B20" i="7"/>
  <c r="H19" i="7"/>
  <c r="G19" i="7"/>
  <c r="E19" i="7"/>
  <c r="D19" i="7"/>
  <c r="C19" i="7"/>
  <c r="B19" i="7"/>
  <c r="H18" i="7"/>
  <c r="G18" i="7"/>
  <c r="E18" i="7"/>
  <c r="D18" i="7"/>
  <c r="C18" i="7"/>
  <c r="B18" i="7"/>
  <c r="H17" i="7"/>
  <c r="G17" i="7"/>
  <c r="E17" i="7"/>
  <c r="D17" i="7"/>
  <c r="C17" i="7"/>
  <c r="B17" i="7"/>
  <c r="J15" i="7"/>
  <c r="J43" i="7" s="1"/>
  <c r="I15" i="7"/>
  <c r="I43" i="7" s="1"/>
  <c r="H15" i="7"/>
  <c r="G15" i="7"/>
  <c r="E15" i="7"/>
  <c r="D15" i="7"/>
  <c r="C15" i="7"/>
  <c r="B15" i="7"/>
  <c r="J14" i="7"/>
  <c r="I14" i="7"/>
  <c r="I42" i="7" s="1"/>
  <c r="H14" i="7"/>
  <c r="G14" i="7"/>
  <c r="F14" i="7"/>
  <c r="E14" i="7"/>
  <c r="D14" i="7"/>
  <c r="C14" i="7"/>
  <c r="B14" i="7"/>
  <c r="J13" i="7"/>
  <c r="J41" i="7" s="1"/>
  <c r="I13" i="7"/>
  <c r="I41" i="7" s="1"/>
  <c r="H13" i="7"/>
  <c r="G13" i="7"/>
  <c r="E13" i="7"/>
  <c r="D13" i="7"/>
  <c r="C13" i="7"/>
  <c r="B13" i="7"/>
  <c r="J12" i="7"/>
  <c r="J40" i="7" s="1"/>
  <c r="I12" i="7"/>
  <c r="H12" i="7"/>
  <c r="G12" i="7"/>
  <c r="E12" i="7"/>
  <c r="D12" i="7"/>
  <c r="C12" i="7"/>
  <c r="B12" i="7"/>
  <c r="J11" i="7"/>
  <c r="J39" i="7" s="1"/>
  <c r="I11" i="7"/>
  <c r="I39" i="7" s="1"/>
  <c r="H11" i="7"/>
  <c r="G11" i="7"/>
  <c r="E11" i="7"/>
  <c r="D11" i="7"/>
  <c r="C11" i="7"/>
  <c r="B11" i="7"/>
  <c r="J10" i="7"/>
  <c r="J38" i="7" s="1"/>
  <c r="I10" i="7"/>
  <c r="I38" i="7" s="1"/>
  <c r="H10" i="7"/>
  <c r="G10" i="7"/>
  <c r="F10" i="7"/>
  <c r="E10" i="7"/>
  <c r="D10" i="7"/>
  <c r="C10" i="7"/>
  <c r="B10" i="7"/>
  <c r="J9" i="7"/>
  <c r="J37" i="7" s="1"/>
  <c r="I9" i="7"/>
  <c r="H9" i="7"/>
  <c r="G9" i="7"/>
  <c r="E9" i="7"/>
  <c r="D9" i="7"/>
  <c r="C9" i="7"/>
  <c r="B9" i="7"/>
  <c r="H8" i="7"/>
  <c r="G8" i="7"/>
  <c r="E8" i="7"/>
  <c r="D8" i="7"/>
  <c r="C8" i="7"/>
  <c r="B8" i="7"/>
  <c r="H7" i="7"/>
  <c r="G7" i="7"/>
  <c r="E7" i="7"/>
  <c r="D7" i="7"/>
  <c r="C7" i="7"/>
  <c r="B7" i="7"/>
  <c r="H6" i="7"/>
  <c r="G6" i="7"/>
  <c r="F6" i="7"/>
  <c r="E6" i="7"/>
  <c r="D6" i="7"/>
  <c r="C6" i="7"/>
  <c r="B6" i="7"/>
  <c r="H5" i="7"/>
  <c r="G5" i="7"/>
  <c r="E5" i="7"/>
  <c r="D5" i="7"/>
  <c r="C5" i="7"/>
  <c r="B5" i="7"/>
  <c r="H4" i="7"/>
  <c r="G4" i="7"/>
  <c r="E4" i="7"/>
  <c r="D4" i="7"/>
  <c r="C4" i="7"/>
  <c r="B4" i="7"/>
  <c r="H3" i="7"/>
  <c r="G3" i="7"/>
  <c r="E3" i="7"/>
  <c r="D3" i="7"/>
  <c r="C3" i="7"/>
  <c r="B3" i="7"/>
  <c r="J1" i="7"/>
  <c r="I1" i="7"/>
  <c r="H1" i="7"/>
  <c r="G1" i="7"/>
  <c r="F1" i="7"/>
  <c r="E1" i="7"/>
  <c r="D1" i="7"/>
  <c r="C1" i="7"/>
  <c r="E57" i="12"/>
  <c r="D57" i="12"/>
  <c r="C57" i="12"/>
  <c r="E56" i="12"/>
  <c r="D56" i="12"/>
  <c r="C56" i="12"/>
  <c r="E55" i="12"/>
  <c r="D55" i="12"/>
  <c r="C55" i="12"/>
  <c r="C54" i="12"/>
  <c r="H52" i="12"/>
  <c r="G52" i="12"/>
  <c r="E52" i="12"/>
  <c r="D52" i="12"/>
  <c r="C52" i="12"/>
  <c r="H51" i="12"/>
  <c r="G51" i="12"/>
  <c r="E51" i="12"/>
  <c r="D51" i="12"/>
  <c r="C51" i="12"/>
  <c r="H50" i="12"/>
  <c r="G50" i="12"/>
  <c r="E50" i="12"/>
  <c r="D50" i="12"/>
  <c r="C50" i="12"/>
  <c r="H47" i="12"/>
  <c r="G47" i="12"/>
  <c r="E47" i="12"/>
  <c r="D47" i="12"/>
  <c r="C47" i="12"/>
  <c r="H46" i="12"/>
  <c r="G46" i="12"/>
  <c r="E46" i="12"/>
  <c r="D46" i="12"/>
  <c r="C46" i="12"/>
  <c r="H45" i="12"/>
  <c r="G45" i="12"/>
  <c r="E45" i="12"/>
  <c r="D45" i="12"/>
  <c r="C45" i="12"/>
  <c r="H44" i="12"/>
  <c r="G44" i="12"/>
  <c r="E44" i="12"/>
  <c r="D44" i="12"/>
  <c r="C44" i="12"/>
  <c r="H40" i="12"/>
  <c r="G40" i="12"/>
  <c r="E40" i="12"/>
  <c r="D40" i="12"/>
  <c r="C40" i="12"/>
  <c r="G39" i="12"/>
  <c r="D39" i="12"/>
  <c r="C39" i="12"/>
  <c r="H38" i="12"/>
  <c r="G38" i="12"/>
  <c r="E38" i="12"/>
  <c r="D38" i="12"/>
  <c r="C38" i="12"/>
  <c r="H37" i="12"/>
  <c r="G37" i="12"/>
  <c r="F37" i="12"/>
  <c r="F26" i="7" s="1"/>
  <c r="E37" i="12"/>
  <c r="D37" i="12"/>
  <c r="C37" i="12"/>
  <c r="H36" i="12"/>
  <c r="G36" i="12"/>
  <c r="E36" i="12"/>
  <c r="D36" i="12"/>
  <c r="C36" i="12"/>
  <c r="G35" i="12"/>
  <c r="D35" i="12"/>
  <c r="C35" i="12"/>
  <c r="H34" i="12"/>
  <c r="G34" i="12"/>
  <c r="E34" i="12"/>
  <c r="D34" i="12"/>
  <c r="C34" i="12"/>
  <c r="J33" i="12"/>
  <c r="I33" i="12"/>
  <c r="I22" i="7" s="1"/>
  <c r="H33" i="12"/>
  <c r="G33" i="12"/>
  <c r="E33" i="12"/>
  <c r="D33" i="12"/>
  <c r="C33" i="12"/>
  <c r="J32" i="12"/>
  <c r="J21" i="7" s="1"/>
  <c r="I32" i="12"/>
  <c r="I21" i="7" s="1"/>
  <c r="H32" i="12"/>
  <c r="G32" i="12"/>
  <c r="E32" i="12"/>
  <c r="D32" i="12"/>
  <c r="C32" i="12"/>
  <c r="J31" i="12"/>
  <c r="J20" i="7" s="1"/>
  <c r="I31" i="12"/>
  <c r="I20" i="7" s="1"/>
  <c r="G31" i="12"/>
  <c r="D31" i="12"/>
  <c r="C31" i="12"/>
  <c r="J30" i="12"/>
  <c r="J19" i="7" s="1"/>
  <c r="I30" i="12"/>
  <c r="I19" i="7" s="1"/>
  <c r="H30" i="12"/>
  <c r="G30" i="12"/>
  <c r="F30" i="12"/>
  <c r="F19" i="7" s="1"/>
  <c r="E30" i="12"/>
  <c r="D30" i="12"/>
  <c r="C30" i="12"/>
  <c r="J29" i="12"/>
  <c r="J18" i="7" s="1"/>
  <c r="I29" i="12"/>
  <c r="I18" i="7" s="1"/>
  <c r="H29" i="12"/>
  <c r="G29" i="12"/>
  <c r="F29" i="12"/>
  <c r="F18" i="7" s="1"/>
  <c r="E29" i="12"/>
  <c r="D29" i="12"/>
  <c r="C29" i="12"/>
  <c r="J28" i="12"/>
  <c r="J17" i="7" s="1"/>
  <c r="I28" i="12"/>
  <c r="I17" i="7" s="1"/>
  <c r="H28" i="12"/>
  <c r="G28" i="12"/>
  <c r="F28" i="12"/>
  <c r="F50" i="12" s="1"/>
  <c r="E28" i="12"/>
  <c r="D28" i="12"/>
  <c r="C28" i="12"/>
  <c r="H9" i="12"/>
  <c r="G9" i="12"/>
  <c r="F9" i="12"/>
  <c r="F38" i="12" s="1"/>
  <c r="F27" i="7" s="1"/>
  <c r="H8" i="12"/>
  <c r="G8" i="12"/>
  <c r="H7" i="12"/>
  <c r="G7" i="12"/>
  <c r="H6" i="12"/>
  <c r="G6" i="12"/>
  <c r="H5" i="12"/>
  <c r="G5" i="12"/>
  <c r="H4" i="12"/>
  <c r="G4" i="12"/>
  <c r="C1" i="12"/>
  <c r="E57" i="5"/>
  <c r="D57" i="5"/>
  <c r="C57" i="5"/>
  <c r="E56" i="5"/>
  <c r="D56" i="5"/>
  <c r="C56" i="5"/>
  <c r="E55" i="5"/>
  <c r="D55" i="5"/>
  <c r="C55" i="5"/>
  <c r="C54" i="5"/>
  <c r="H52" i="5"/>
  <c r="G52" i="5"/>
  <c r="E52" i="5"/>
  <c r="D52" i="5"/>
  <c r="C52" i="5"/>
  <c r="H51" i="5"/>
  <c r="G51" i="5"/>
  <c r="E51" i="5"/>
  <c r="D51" i="5"/>
  <c r="C51" i="5"/>
  <c r="H50" i="5"/>
  <c r="G50" i="5"/>
  <c r="E50" i="5"/>
  <c r="D50" i="5"/>
  <c r="C50" i="5"/>
  <c r="H47" i="5"/>
  <c r="G47" i="5"/>
  <c r="E47" i="5"/>
  <c r="D47" i="5"/>
  <c r="C47" i="5"/>
  <c r="H46" i="5"/>
  <c r="G46" i="5"/>
  <c r="E46" i="5"/>
  <c r="D46" i="5"/>
  <c r="C46" i="5"/>
  <c r="H45" i="5"/>
  <c r="G45" i="5"/>
  <c r="E45" i="5"/>
  <c r="D45" i="5"/>
  <c r="C45" i="5"/>
  <c r="H44" i="5"/>
  <c r="G44" i="5"/>
  <c r="E44" i="5"/>
  <c r="D44" i="5"/>
  <c r="C44" i="5"/>
  <c r="H40" i="5"/>
  <c r="G40" i="5"/>
  <c r="E40" i="5"/>
  <c r="D40" i="5"/>
  <c r="C40" i="5"/>
  <c r="G39" i="5"/>
  <c r="D39" i="5"/>
  <c r="C39" i="5"/>
  <c r="H38" i="5"/>
  <c r="G38" i="5"/>
  <c r="E38" i="5"/>
  <c r="D38" i="5"/>
  <c r="C38" i="5"/>
  <c r="H37" i="5"/>
  <c r="G37" i="5"/>
  <c r="E37" i="5"/>
  <c r="D37" i="5"/>
  <c r="C37" i="5"/>
  <c r="H36" i="5"/>
  <c r="G36" i="5"/>
  <c r="E36" i="5"/>
  <c r="D36" i="5"/>
  <c r="C36" i="5"/>
  <c r="G35" i="5"/>
  <c r="D35" i="5"/>
  <c r="C35" i="5"/>
  <c r="H34" i="5"/>
  <c r="G34" i="5"/>
  <c r="E34" i="5"/>
  <c r="D34" i="5"/>
  <c r="C34" i="5"/>
  <c r="J8" i="7"/>
  <c r="I8" i="7"/>
  <c r="H33" i="5"/>
  <c r="G33" i="5"/>
  <c r="E33" i="5"/>
  <c r="D33" i="5"/>
  <c r="C33" i="5"/>
  <c r="J32" i="5"/>
  <c r="J7" i="7" s="1"/>
  <c r="I7" i="7"/>
  <c r="H32" i="5"/>
  <c r="G32" i="5"/>
  <c r="E32" i="5"/>
  <c r="D32" i="5"/>
  <c r="C32" i="5"/>
  <c r="J31" i="5"/>
  <c r="J6" i="7" s="1"/>
  <c r="I6" i="7"/>
  <c r="G31" i="5"/>
  <c r="D31" i="5"/>
  <c r="C31" i="5"/>
  <c r="J30" i="5"/>
  <c r="J5" i="7" s="1"/>
  <c r="I5" i="7"/>
  <c r="H30" i="5"/>
  <c r="G30" i="5"/>
  <c r="E30" i="5"/>
  <c r="D30" i="5"/>
  <c r="C30" i="5"/>
  <c r="J29" i="5"/>
  <c r="J4" i="7" s="1"/>
  <c r="I4" i="7"/>
  <c r="H29" i="5"/>
  <c r="G29" i="5"/>
  <c r="E29" i="5"/>
  <c r="D29" i="5"/>
  <c r="C29" i="5"/>
  <c r="J28" i="5"/>
  <c r="J3" i="7" s="1"/>
  <c r="I28" i="5"/>
  <c r="I3" i="7" s="1"/>
  <c r="H28" i="5"/>
  <c r="G28" i="5"/>
  <c r="E28" i="5"/>
  <c r="D28" i="5"/>
  <c r="C28" i="5"/>
  <c r="F9" i="5"/>
  <c r="F38" i="5" s="1"/>
  <c r="F13" i="7" s="1"/>
  <c r="C1" i="5"/>
  <c r="D55" i="11"/>
  <c r="C54" i="11"/>
  <c r="F52" i="11"/>
  <c r="E52" i="11"/>
  <c r="F51" i="11"/>
  <c r="F46" i="11"/>
  <c r="E46" i="11"/>
  <c r="F45" i="11"/>
  <c r="F40" i="11"/>
  <c r="F47" i="11" s="1"/>
  <c r="E40" i="11"/>
  <c r="E47" i="11" s="1"/>
  <c r="D40" i="11"/>
  <c r="D47" i="11" s="1"/>
  <c r="C40" i="11"/>
  <c r="C47" i="11" s="1"/>
  <c r="F39" i="11"/>
  <c r="E57" i="11" s="1"/>
  <c r="D39" i="11"/>
  <c r="D57" i="11" s="1"/>
  <c r="C39" i="11"/>
  <c r="C57" i="11" s="1"/>
  <c r="D38" i="11"/>
  <c r="C38" i="11"/>
  <c r="D37" i="11"/>
  <c r="C37" i="11"/>
  <c r="D36" i="11"/>
  <c r="D52" i="11" s="1"/>
  <c r="C36" i="11"/>
  <c r="C52" i="11" s="1"/>
  <c r="F35" i="11"/>
  <c r="E56" i="11" s="1"/>
  <c r="D35" i="11"/>
  <c r="D56" i="11" s="1"/>
  <c r="C35" i="11"/>
  <c r="C56" i="11" s="1"/>
  <c r="E34" i="11"/>
  <c r="D34" i="11"/>
  <c r="C34" i="11"/>
  <c r="H33" i="11"/>
  <c r="G33" i="11"/>
  <c r="E33" i="11"/>
  <c r="E51" i="11" s="1"/>
  <c r="D33" i="11"/>
  <c r="C33" i="11"/>
  <c r="H32" i="11"/>
  <c r="G32" i="11"/>
  <c r="E32" i="11"/>
  <c r="D32" i="11"/>
  <c r="D51" i="11" s="1"/>
  <c r="C32" i="11"/>
  <c r="C51" i="11" s="1"/>
  <c r="H31" i="11"/>
  <c r="G31" i="11"/>
  <c r="F31" i="11"/>
  <c r="E55" i="11" s="1"/>
  <c r="D31" i="11"/>
  <c r="C31" i="11"/>
  <c r="C55" i="11" s="1"/>
  <c r="H30" i="11"/>
  <c r="G30" i="11"/>
  <c r="F30" i="11"/>
  <c r="E30" i="11"/>
  <c r="D30" i="11"/>
  <c r="C30" i="11"/>
  <c r="H29" i="11"/>
  <c r="G29" i="11"/>
  <c r="F29" i="11"/>
  <c r="E29" i="11"/>
  <c r="D29" i="11"/>
  <c r="C29" i="11"/>
  <c r="H28" i="11"/>
  <c r="G28" i="11"/>
  <c r="F28" i="11"/>
  <c r="F50" i="11" s="1"/>
  <c r="E28" i="11"/>
  <c r="E44" i="11" s="1"/>
  <c r="D28" i="11"/>
  <c r="D50" i="11" s="1"/>
  <c r="C28" i="11"/>
  <c r="C50" i="11" s="1"/>
  <c r="C1" i="11"/>
  <c r="F52" i="8"/>
  <c r="E52" i="8"/>
  <c r="D52" i="8"/>
  <c r="C52" i="8"/>
  <c r="B52" i="8"/>
  <c r="B51" i="8"/>
  <c r="D47" i="8"/>
  <c r="C47" i="8"/>
  <c r="B47" i="8"/>
  <c r="D46" i="8"/>
  <c r="C46" i="8"/>
  <c r="B46" i="8"/>
  <c r="D45" i="8"/>
  <c r="C45" i="8"/>
  <c r="B45" i="8"/>
  <c r="B44" i="8"/>
  <c r="G42" i="8"/>
  <c r="F42" i="8"/>
  <c r="E42" i="8"/>
  <c r="D42" i="8"/>
  <c r="C42" i="8"/>
  <c r="B42" i="8"/>
  <c r="G41" i="8"/>
  <c r="F41" i="8"/>
  <c r="E41" i="8"/>
  <c r="D41" i="8"/>
  <c r="C41" i="8"/>
  <c r="B41" i="8"/>
  <c r="G40" i="8"/>
  <c r="F40" i="8"/>
  <c r="E40" i="8"/>
  <c r="D40" i="8"/>
  <c r="C40" i="8"/>
  <c r="B40" i="8"/>
  <c r="G37" i="8"/>
  <c r="F37" i="8"/>
  <c r="E37" i="8"/>
  <c r="C37" i="8"/>
  <c r="B37" i="8"/>
  <c r="G36" i="8"/>
  <c r="F36" i="8"/>
  <c r="E36" i="8"/>
  <c r="D36" i="8"/>
  <c r="C36" i="8"/>
  <c r="B36" i="8"/>
  <c r="G35" i="8"/>
  <c r="F35" i="8"/>
  <c r="E35" i="8"/>
  <c r="D35" i="8"/>
  <c r="C35" i="8"/>
  <c r="B35" i="8"/>
  <c r="G34" i="8"/>
  <c r="F34" i="8"/>
  <c r="E34" i="8"/>
  <c r="D34" i="8"/>
  <c r="C34" i="8"/>
  <c r="B34" i="8"/>
  <c r="G31" i="8"/>
  <c r="F31" i="8"/>
  <c r="E31" i="8"/>
  <c r="C31" i="8"/>
  <c r="B31" i="8"/>
  <c r="F30" i="8"/>
  <c r="C30" i="8"/>
  <c r="B30" i="8"/>
  <c r="G29" i="8"/>
  <c r="F29" i="8"/>
  <c r="E29" i="8"/>
  <c r="D29" i="8"/>
  <c r="C29" i="8"/>
  <c r="B29" i="8"/>
  <c r="G28" i="8"/>
  <c r="F28" i="8"/>
  <c r="E28" i="8"/>
  <c r="D28" i="8"/>
  <c r="C28" i="8"/>
  <c r="B28" i="8"/>
  <c r="G27" i="8"/>
  <c r="F27" i="8"/>
  <c r="E27" i="8"/>
  <c r="D27" i="8"/>
  <c r="C27" i="8"/>
  <c r="B27" i="8"/>
  <c r="F26" i="8"/>
  <c r="C26" i="8"/>
  <c r="B26" i="8"/>
  <c r="G25" i="8"/>
  <c r="F25" i="8"/>
  <c r="E25" i="8"/>
  <c r="D25" i="8"/>
  <c r="C25" i="8"/>
  <c r="B25" i="8"/>
  <c r="G24" i="8"/>
  <c r="F24" i="8"/>
  <c r="E24" i="8"/>
  <c r="D24" i="8"/>
  <c r="C24" i="8"/>
  <c r="B24" i="8"/>
  <c r="G23" i="8"/>
  <c r="F23" i="8"/>
  <c r="E23" i="8"/>
  <c r="D23" i="8"/>
  <c r="C23" i="8"/>
  <c r="B23" i="8"/>
  <c r="F22" i="8"/>
  <c r="C22" i="8"/>
  <c r="B22" i="8"/>
  <c r="G21" i="8"/>
  <c r="F21" i="8"/>
  <c r="E21" i="8"/>
  <c r="D21" i="8"/>
  <c r="C21" i="8"/>
  <c r="B21" i="8"/>
  <c r="G20" i="8"/>
  <c r="F20" i="8"/>
  <c r="E20" i="8"/>
  <c r="D20" i="8"/>
  <c r="C20" i="8"/>
  <c r="B20" i="8"/>
  <c r="G19" i="8"/>
  <c r="E19" i="8"/>
  <c r="D19" i="8"/>
  <c r="C19" i="8"/>
  <c r="B19" i="8"/>
  <c r="B1" i="8"/>
  <c r="F36" i="3"/>
  <c r="E36" i="3"/>
  <c r="D36" i="3"/>
  <c r="C36" i="3"/>
  <c r="B36" i="3"/>
  <c r="B35" i="3"/>
  <c r="D32" i="3"/>
  <c r="C32" i="3"/>
  <c r="B32" i="3"/>
  <c r="D31" i="3"/>
  <c r="C31" i="3"/>
  <c r="B31" i="3"/>
  <c r="D30" i="3"/>
  <c r="C30" i="3"/>
  <c r="B30" i="3"/>
  <c r="B29" i="3"/>
  <c r="G27" i="3"/>
  <c r="F27" i="3"/>
  <c r="E27" i="3"/>
  <c r="D27" i="3"/>
  <c r="C27" i="3"/>
  <c r="B27" i="3"/>
  <c r="G26" i="3"/>
  <c r="F26" i="3"/>
  <c r="E26" i="3"/>
  <c r="D26" i="3"/>
  <c r="C26" i="3"/>
  <c r="B26" i="3"/>
  <c r="G25" i="3"/>
  <c r="F25" i="3"/>
  <c r="E25" i="3"/>
  <c r="D25" i="3"/>
  <c r="C25" i="3"/>
  <c r="B25" i="3"/>
  <c r="G22" i="3"/>
  <c r="F22" i="3"/>
  <c r="E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B1" i="3"/>
  <c r="H103" i="1"/>
  <c r="K103" i="1" s="1"/>
  <c r="O102" i="1"/>
  <c r="K102" i="1"/>
  <c r="P102" i="1" s="1"/>
  <c r="H102" i="1"/>
  <c r="K101" i="1"/>
  <c r="H101" i="1"/>
  <c r="K100" i="1"/>
  <c r="P100" i="1" s="1"/>
  <c r="H100" i="1"/>
  <c r="O99" i="1"/>
  <c r="K99" i="1"/>
  <c r="P99" i="1" s="1"/>
  <c r="H99" i="1"/>
  <c r="H98" i="1"/>
  <c r="K98" i="1" s="1"/>
  <c r="P97" i="1"/>
  <c r="H97" i="1"/>
  <c r="K97" i="1" s="1"/>
  <c r="O97" i="1" s="1"/>
  <c r="K96" i="1"/>
  <c r="H96" i="1"/>
  <c r="K95" i="1"/>
  <c r="H95" i="1"/>
  <c r="P94" i="1"/>
  <c r="X131" i="1" s="1"/>
  <c r="O94" i="1"/>
  <c r="X121" i="1" s="1"/>
  <c r="X144" i="1" s="1"/>
  <c r="H94" i="1"/>
  <c r="K94" i="1" s="1"/>
  <c r="P92" i="1"/>
  <c r="W131" i="1" s="1"/>
  <c r="L92" i="1"/>
  <c r="J92" i="1"/>
  <c r="M92" i="1" s="1"/>
  <c r="I92" i="1"/>
  <c r="H92" i="1"/>
  <c r="K92" i="1" s="1"/>
  <c r="O92" i="1" s="1"/>
  <c r="W121" i="1" s="1"/>
  <c r="W144" i="1" s="1"/>
  <c r="L91" i="1"/>
  <c r="K91" i="1"/>
  <c r="J91" i="1"/>
  <c r="M91" i="1" s="1"/>
  <c r="I91" i="1"/>
  <c r="H91" i="1"/>
  <c r="L90" i="1"/>
  <c r="J90" i="1"/>
  <c r="M90" i="1" s="1"/>
  <c r="I90" i="1"/>
  <c r="E90" i="1"/>
  <c r="H90" i="1" s="1"/>
  <c r="K90" i="1" s="1"/>
  <c r="M89" i="1"/>
  <c r="L89" i="1"/>
  <c r="J89" i="1"/>
  <c r="I89" i="1"/>
  <c r="H89" i="1"/>
  <c r="K89" i="1" s="1"/>
  <c r="L88" i="1"/>
  <c r="J88" i="1"/>
  <c r="M88" i="1" s="1"/>
  <c r="I88" i="1"/>
  <c r="H88" i="1"/>
  <c r="K88" i="1" s="1"/>
  <c r="L87" i="1"/>
  <c r="J87" i="1"/>
  <c r="M87" i="1" s="1"/>
  <c r="I87" i="1"/>
  <c r="H87" i="1"/>
  <c r="K87" i="1" s="1"/>
  <c r="M86" i="1"/>
  <c r="L86" i="1"/>
  <c r="K86" i="1"/>
  <c r="J86" i="1"/>
  <c r="I86" i="1"/>
  <c r="H86" i="1"/>
  <c r="X124" i="1"/>
  <c r="X141" i="1" s="1"/>
  <c r="M85" i="1"/>
  <c r="K85" i="1"/>
  <c r="O85" i="1" s="1"/>
  <c r="J85" i="1"/>
  <c r="I85" i="1"/>
  <c r="L85" i="1" s="1"/>
  <c r="H85" i="1"/>
  <c r="W123" i="1"/>
  <c r="U155" i="1" s="1"/>
  <c r="M84" i="1"/>
  <c r="L84" i="1"/>
  <c r="J84" i="1"/>
  <c r="I84" i="1"/>
  <c r="H84" i="1"/>
  <c r="K84" i="1" s="1"/>
  <c r="L83" i="1"/>
  <c r="J83" i="1"/>
  <c r="M83" i="1" s="1"/>
  <c r="I83" i="1"/>
  <c r="H83" i="1"/>
  <c r="K83" i="1" s="1"/>
  <c r="J82" i="1"/>
  <c r="M82" i="1" s="1"/>
  <c r="I82" i="1"/>
  <c r="L82" i="1" s="1"/>
  <c r="O82" i="1" s="1"/>
  <c r="H82" i="1"/>
  <c r="K82" i="1" s="1"/>
  <c r="M81" i="1"/>
  <c r="L81" i="1"/>
  <c r="J81" i="1"/>
  <c r="I81" i="1"/>
  <c r="H81" i="1"/>
  <c r="K81" i="1" s="1"/>
  <c r="O81" i="1" s="1"/>
  <c r="J80" i="1"/>
  <c r="M80" i="1" s="1"/>
  <c r="I80" i="1"/>
  <c r="L80" i="1" s="1"/>
  <c r="O80" i="1" s="1"/>
  <c r="H80" i="1"/>
  <c r="K80" i="1" s="1"/>
  <c r="M78" i="1"/>
  <c r="L78" i="1"/>
  <c r="J78" i="1"/>
  <c r="I78" i="1"/>
  <c r="H78" i="1"/>
  <c r="K78" i="1" s="1"/>
  <c r="L77" i="1"/>
  <c r="O77" i="1" s="1"/>
  <c r="J77" i="1"/>
  <c r="M77" i="1" s="1"/>
  <c r="I77" i="1"/>
  <c r="H77" i="1"/>
  <c r="K77" i="1" s="1"/>
  <c r="M76" i="1"/>
  <c r="J76" i="1"/>
  <c r="I76" i="1"/>
  <c r="L76" i="1" s="1"/>
  <c r="O76" i="1" s="1"/>
  <c r="H76" i="1"/>
  <c r="K76" i="1" s="1"/>
  <c r="L75" i="1"/>
  <c r="O75" i="1" s="1"/>
  <c r="J75" i="1"/>
  <c r="M75" i="1" s="1"/>
  <c r="I75" i="1"/>
  <c r="H75" i="1"/>
  <c r="K75" i="1" s="1"/>
  <c r="M74" i="1"/>
  <c r="J74" i="1"/>
  <c r="I74" i="1"/>
  <c r="L74" i="1" s="1"/>
  <c r="H74" i="1"/>
  <c r="K74" i="1" s="1"/>
  <c r="J73" i="1"/>
  <c r="M73" i="1" s="1"/>
  <c r="I73" i="1"/>
  <c r="L73" i="1" s="1"/>
  <c r="H73" i="1"/>
  <c r="K73" i="1" s="1"/>
  <c r="M72" i="1"/>
  <c r="L72" i="1"/>
  <c r="J72" i="1"/>
  <c r="I72" i="1"/>
  <c r="H72" i="1"/>
  <c r="K72" i="1" s="1"/>
  <c r="O72" i="1" s="1"/>
  <c r="J71" i="1"/>
  <c r="M71" i="1" s="1"/>
  <c r="I71" i="1"/>
  <c r="L71" i="1" s="1"/>
  <c r="O71" i="1" s="1"/>
  <c r="H71" i="1"/>
  <c r="K71" i="1" s="1"/>
  <c r="M70" i="1"/>
  <c r="L70" i="1"/>
  <c r="J70" i="1"/>
  <c r="I70" i="1"/>
  <c r="H70" i="1"/>
  <c r="K70" i="1" s="1"/>
  <c r="L69" i="1"/>
  <c r="O69" i="1" s="1"/>
  <c r="V121" i="1" s="1"/>
  <c r="V144" i="1" s="1"/>
  <c r="J69" i="1"/>
  <c r="M69" i="1" s="1"/>
  <c r="I69" i="1"/>
  <c r="H69" i="1"/>
  <c r="K69" i="1" s="1"/>
  <c r="M67" i="1"/>
  <c r="J67" i="1"/>
  <c r="I67" i="1"/>
  <c r="L67" i="1" s="1"/>
  <c r="O67" i="1" s="1"/>
  <c r="H67" i="1"/>
  <c r="K67" i="1" s="1"/>
  <c r="L66" i="1"/>
  <c r="K66" i="1"/>
  <c r="P66" i="1" s="1"/>
  <c r="I66" i="1"/>
  <c r="H66" i="1"/>
  <c r="L65" i="1"/>
  <c r="J65" i="1"/>
  <c r="M65" i="1" s="1"/>
  <c r="I65" i="1"/>
  <c r="H65" i="1"/>
  <c r="K65" i="1" s="1"/>
  <c r="I64" i="1"/>
  <c r="L64" i="1" s="1"/>
  <c r="H64" i="1"/>
  <c r="K64" i="1" s="1"/>
  <c r="L63" i="1"/>
  <c r="J63" i="1"/>
  <c r="M63" i="1" s="1"/>
  <c r="I63" i="1"/>
  <c r="H63" i="1"/>
  <c r="K63" i="1" s="1"/>
  <c r="L62" i="1"/>
  <c r="I62" i="1"/>
  <c r="H62" i="1"/>
  <c r="K62" i="1" s="1"/>
  <c r="O62" i="1" s="1"/>
  <c r="L61" i="1"/>
  <c r="K61" i="1"/>
  <c r="O61" i="1" s="1"/>
  <c r="J61" i="1"/>
  <c r="M61" i="1" s="1"/>
  <c r="I61" i="1"/>
  <c r="H61" i="1"/>
  <c r="P60" i="1"/>
  <c r="I60" i="1"/>
  <c r="L60" i="1" s="1"/>
  <c r="H60" i="1"/>
  <c r="K60" i="1" s="1"/>
  <c r="O60" i="1" s="1"/>
  <c r="J59" i="1"/>
  <c r="M59" i="1" s="1"/>
  <c r="I59" i="1"/>
  <c r="L59" i="1" s="1"/>
  <c r="O59" i="1" s="1"/>
  <c r="H59" i="1"/>
  <c r="K59" i="1" s="1"/>
  <c r="I58" i="1"/>
  <c r="L58" i="1" s="1"/>
  <c r="H58" i="1"/>
  <c r="K58" i="1" s="1"/>
  <c r="P58" i="1" s="1"/>
  <c r="M57" i="1"/>
  <c r="L57" i="1"/>
  <c r="J57" i="1"/>
  <c r="I57" i="1"/>
  <c r="H57" i="1"/>
  <c r="K57" i="1" s="1"/>
  <c r="K56" i="1"/>
  <c r="I56" i="1"/>
  <c r="L56" i="1" s="1"/>
  <c r="U124" i="1" s="1"/>
  <c r="U141" i="1" s="1"/>
  <c r="H56" i="1"/>
  <c r="M55" i="1"/>
  <c r="K55" i="1"/>
  <c r="P55" i="1" s="1"/>
  <c r="J55" i="1"/>
  <c r="I55" i="1"/>
  <c r="L55" i="1" s="1"/>
  <c r="O55" i="1" s="1"/>
  <c r="H55" i="1"/>
  <c r="I54" i="1"/>
  <c r="L54" i="1" s="1"/>
  <c r="H54" i="1"/>
  <c r="K54" i="1" s="1"/>
  <c r="P54" i="1" s="1"/>
  <c r="M53" i="1"/>
  <c r="L53" i="1"/>
  <c r="J53" i="1"/>
  <c r="I53" i="1"/>
  <c r="H53" i="1"/>
  <c r="K53" i="1" s="1"/>
  <c r="K52" i="1"/>
  <c r="I52" i="1"/>
  <c r="L52" i="1" s="1"/>
  <c r="H52" i="1"/>
  <c r="M51" i="1"/>
  <c r="K51" i="1"/>
  <c r="P51" i="1" s="1"/>
  <c r="J51" i="1"/>
  <c r="I51" i="1"/>
  <c r="L51" i="1" s="1"/>
  <c r="O51" i="1" s="1"/>
  <c r="H51" i="1"/>
  <c r="I50" i="1"/>
  <c r="L50" i="1" s="1"/>
  <c r="H50" i="1"/>
  <c r="K50" i="1" s="1"/>
  <c r="M49" i="1"/>
  <c r="L49" i="1"/>
  <c r="J49" i="1"/>
  <c r="I49" i="1"/>
  <c r="H49" i="1"/>
  <c r="K49" i="1" s="1"/>
  <c r="K48" i="1"/>
  <c r="I48" i="1"/>
  <c r="L48" i="1" s="1"/>
  <c r="H48" i="1"/>
  <c r="M46" i="1"/>
  <c r="K46" i="1"/>
  <c r="P46" i="1" s="1"/>
  <c r="J46" i="1"/>
  <c r="I46" i="1"/>
  <c r="L46" i="1" s="1"/>
  <c r="O46" i="1" s="1"/>
  <c r="H46" i="1"/>
  <c r="I45" i="1"/>
  <c r="L45" i="1" s="1"/>
  <c r="T137" i="1" s="1"/>
  <c r="T159" i="1" s="1"/>
  <c r="H45" i="1"/>
  <c r="K45" i="1" s="1"/>
  <c r="M44" i="1"/>
  <c r="L44" i="1"/>
  <c r="J44" i="1"/>
  <c r="I44" i="1"/>
  <c r="H44" i="1"/>
  <c r="K44" i="1" s="1"/>
  <c r="K43" i="1"/>
  <c r="I43" i="1"/>
  <c r="L43" i="1" s="1"/>
  <c r="H43" i="1"/>
  <c r="M42" i="1"/>
  <c r="K42" i="1"/>
  <c r="P42" i="1" s="1"/>
  <c r="J42" i="1"/>
  <c r="I42" i="1"/>
  <c r="L42" i="1" s="1"/>
  <c r="O42" i="1" s="1"/>
  <c r="H42" i="1"/>
  <c r="I41" i="1"/>
  <c r="L41" i="1" s="1"/>
  <c r="H41" i="1"/>
  <c r="K41" i="1" s="1"/>
  <c r="P41" i="1" s="1"/>
  <c r="M40" i="1"/>
  <c r="L40" i="1"/>
  <c r="J40" i="1"/>
  <c r="I40" i="1"/>
  <c r="H40" i="1"/>
  <c r="K40" i="1" s="1"/>
  <c r="K39" i="1"/>
  <c r="I39" i="1"/>
  <c r="L39" i="1" s="1"/>
  <c r="H39" i="1"/>
  <c r="M38" i="1"/>
  <c r="K38" i="1"/>
  <c r="P38" i="1" s="1"/>
  <c r="J38" i="1"/>
  <c r="I38" i="1"/>
  <c r="L38" i="1" s="1"/>
  <c r="O38" i="1" s="1"/>
  <c r="H38" i="1"/>
  <c r="I37" i="1"/>
  <c r="L37" i="1" s="1"/>
  <c r="H37" i="1"/>
  <c r="K37" i="1" s="1"/>
  <c r="P37" i="1" s="1"/>
  <c r="M36" i="1"/>
  <c r="L36" i="1"/>
  <c r="J36" i="1"/>
  <c r="I36" i="1"/>
  <c r="H36" i="1"/>
  <c r="K36" i="1" s="1"/>
  <c r="K35" i="1"/>
  <c r="I35" i="1"/>
  <c r="L35" i="1" s="1"/>
  <c r="H35" i="1"/>
  <c r="M34" i="1"/>
  <c r="K34" i="1"/>
  <c r="P34" i="1" s="1"/>
  <c r="J34" i="1"/>
  <c r="I34" i="1"/>
  <c r="L34" i="1" s="1"/>
  <c r="O34" i="1" s="1"/>
  <c r="H34" i="1"/>
  <c r="I33" i="1"/>
  <c r="L33" i="1" s="1"/>
  <c r="H33" i="1"/>
  <c r="K33" i="1" s="1"/>
  <c r="P33" i="1" s="1"/>
  <c r="M32" i="1"/>
  <c r="L32" i="1"/>
  <c r="J32" i="1"/>
  <c r="I32" i="1"/>
  <c r="H32" i="1"/>
  <c r="K32" i="1" s="1"/>
  <c r="K31" i="1"/>
  <c r="I31" i="1"/>
  <c r="L31" i="1" s="1"/>
  <c r="H31" i="1"/>
  <c r="M30" i="1"/>
  <c r="K30" i="1"/>
  <c r="P30" i="1" s="1"/>
  <c r="J30" i="1"/>
  <c r="I30" i="1"/>
  <c r="L30" i="1" s="1"/>
  <c r="O30" i="1" s="1"/>
  <c r="H30" i="1"/>
  <c r="I29" i="1"/>
  <c r="L29" i="1" s="1"/>
  <c r="H29" i="1"/>
  <c r="K29" i="1" s="1"/>
  <c r="M28" i="1"/>
  <c r="L28" i="1"/>
  <c r="J28" i="1"/>
  <c r="I28" i="1"/>
  <c r="H28" i="1"/>
  <c r="K28" i="1" s="1"/>
  <c r="K27" i="1"/>
  <c r="I27" i="1"/>
  <c r="L27" i="1" s="1"/>
  <c r="H27" i="1"/>
  <c r="M26" i="1"/>
  <c r="J26" i="1"/>
  <c r="I26" i="1"/>
  <c r="L26" i="1" s="1"/>
  <c r="H26" i="1"/>
  <c r="K26" i="1" s="1"/>
  <c r="L25" i="1"/>
  <c r="I25" i="1"/>
  <c r="H25" i="1"/>
  <c r="K25" i="1" s="1"/>
  <c r="L24" i="1"/>
  <c r="K24" i="1"/>
  <c r="J24" i="1"/>
  <c r="M24" i="1" s="1"/>
  <c r="I24" i="1"/>
  <c r="H24" i="1"/>
  <c r="K23" i="1"/>
  <c r="I23" i="1"/>
  <c r="L23" i="1" s="1"/>
  <c r="H23" i="1"/>
  <c r="M22" i="1"/>
  <c r="J22" i="1"/>
  <c r="I22" i="1"/>
  <c r="L22" i="1" s="1"/>
  <c r="H22" i="1"/>
  <c r="K22" i="1" s="1"/>
  <c r="L21" i="1"/>
  <c r="I21" i="1"/>
  <c r="H21" i="1"/>
  <c r="K21" i="1" s="1"/>
  <c r="L19" i="1"/>
  <c r="K19" i="1"/>
  <c r="J19" i="1"/>
  <c r="M19" i="1" s="1"/>
  <c r="I19" i="1"/>
  <c r="H19" i="1"/>
  <c r="L18" i="1"/>
  <c r="K18" i="1"/>
  <c r="J18" i="1"/>
  <c r="M18" i="1" s="1"/>
  <c r="I18" i="1"/>
  <c r="H18" i="1"/>
  <c r="L17" i="1"/>
  <c r="K17" i="1"/>
  <c r="J17" i="1"/>
  <c r="M17" i="1" s="1"/>
  <c r="I17" i="1"/>
  <c r="H17" i="1"/>
  <c r="L16" i="1"/>
  <c r="K16" i="1"/>
  <c r="S126" i="1" s="1"/>
  <c r="S142" i="1" s="1"/>
  <c r="J16" i="1"/>
  <c r="M16" i="1" s="1"/>
  <c r="I16" i="1"/>
  <c r="H16" i="1"/>
  <c r="L15" i="1"/>
  <c r="K15" i="1"/>
  <c r="J15" i="1"/>
  <c r="M15" i="1" s="1"/>
  <c r="I15" i="1"/>
  <c r="H15" i="1"/>
  <c r="L14" i="1"/>
  <c r="K14" i="1"/>
  <c r="J14" i="1"/>
  <c r="M14" i="1" s="1"/>
  <c r="I14" i="1"/>
  <c r="H14" i="1"/>
  <c r="L13" i="1"/>
  <c r="K13" i="1"/>
  <c r="J13" i="1"/>
  <c r="M13" i="1" s="1"/>
  <c r="I13" i="1"/>
  <c r="H13" i="1"/>
  <c r="L12" i="1"/>
  <c r="K12" i="1"/>
  <c r="J12" i="1"/>
  <c r="M12" i="1" s="1"/>
  <c r="I12" i="1"/>
  <c r="H12" i="1"/>
  <c r="L11" i="1"/>
  <c r="K11" i="1"/>
  <c r="J11" i="1"/>
  <c r="M11" i="1" s="1"/>
  <c r="I11" i="1"/>
  <c r="H11" i="1"/>
  <c r="K10" i="1"/>
  <c r="I10" i="1"/>
  <c r="L10" i="1" s="1"/>
  <c r="P10" i="1" s="1"/>
  <c r="H10" i="1"/>
  <c r="M9" i="1"/>
  <c r="J9" i="1"/>
  <c r="I9" i="1"/>
  <c r="L9" i="1" s="1"/>
  <c r="H9" i="1"/>
  <c r="K9" i="1" s="1"/>
  <c r="L8" i="1"/>
  <c r="I8" i="1"/>
  <c r="H8" i="1"/>
  <c r="K8" i="1" s="1"/>
  <c r="L7" i="1"/>
  <c r="K7" i="1"/>
  <c r="O7" i="1" s="1"/>
  <c r="J7" i="1"/>
  <c r="M7" i="1" s="1"/>
  <c r="I7" i="1"/>
  <c r="H7" i="1"/>
  <c r="K6" i="1"/>
  <c r="O6" i="1" s="1"/>
  <c r="I6" i="1"/>
  <c r="L6" i="1" s="1"/>
  <c r="P6" i="1" s="1"/>
  <c r="H6" i="1"/>
  <c r="M5" i="1"/>
  <c r="J5" i="1"/>
  <c r="I5" i="1"/>
  <c r="L5" i="1" s="1"/>
  <c r="H5" i="1"/>
  <c r="K5" i="1" s="1"/>
  <c r="L4" i="1"/>
  <c r="I4" i="1"/>
  <c r="H4" i="1"/>
  <c r="K4" i="1" s="1"/>
  <c r="L3" i="1"/>
  <c r="K3" i="1"/>
  <c r="J3" i="1"/>
  <c r="M3" i="1" s="1"/>
  <c r="I3" i="1"/>
  <c r="H3" i="1"/>
  <c r="K2" i="1"/>
  <c r="I2" i="1"/>
  <c r="L2" i="1" s="1"/>
  <c r="H2" i="1"/>
  <c r="S121" i="1" l="1"/>
  <c r="S144" i="1" s="1"/>
  <c r="P2" i="1"/>
  <c r="O22" i="1"/>
  <c r="P22" i="1"/>
  <c r="O25" i="1"/>
  <c r="P25" i="1"/>
  <c r="O36" i="1"/>
  <c r="P36" i="1"/>
  <c r="O53" i="1"/>
  <c r="P53" i="1"/>
  <c r="O64" i="1"/>
  <c r="P64" i="1"/>
  <c r="O73" i="1"/>
  <c r="V134" i="1"/>
  <c r="V147" i="1" s="1"/>
  <c r="P88" i="1"/>
  <c r="O88" i="1"/>
  <c r="W132" i="1"/>
  <c r="W149" i="1" s="1"/>
  <c r="W122" i="1"/>
  <c r="W143" i="1" s="1"/>
  <c r="O89" i="1"/>
  <c r="P89" i="1"/>
  <c r="O3" i="1"/>
  <c r="P9" i="1"/>
  <c r="O9" i="1"/>
  <c r="O13" i="1"/>
  <c r="O17" i="1"/>
  <c r="T131" i="1"/>
  <c r="T121" i="1"/>
  <c r="T144" i="1" s="1"/>
  <c r="P21" i="1"/>
  <c r="O21" i="1"/>
  <c r="T132" i="1"/>
  <c r="T149" i="1" s="1"/>
  <c r="P23" i="1"/>
  <c r="O32" i="1"/>
  <c r="P32" i="1"/>
  <c r="O49" i="1"/>
  <c r="P49" i="1"/>
  <c r="O90" i="1"/>
  <c r="P90" i="1"/>
  <c r="P5" i="1"/>
  <c r="O5" i="1"/>
  <c r="P8" i="1"/>
  <c r="O8" i="1"/>
  <c r="O14" i="1"/>
  <c r="O18" i="1"/>
  <c r="O24" i="1"/>
  <c r="O28" i="1"/>
  <c r="P28" i="1"/>
  <c r="T125" i="1"/>
  <c r="T153" i="1" s="1"/>
  <c r="T135" i="1"/>
  <c r="T158" i="1" s="1"/>
  <c r="O44" i="1"/>
  <c r="P44" i="1"/>
  <c r="U122" i="1"/>
  <c r="U143" i="1" s="1"/>
  <c r="P65" i="1"/>
  <c r="O65" i="1"/>
  <c r="W125" i="1"/>
  <c r="U153" i="1" s="1"/>
  <c r="O83" i="1"/>
  <c r="P83" i="1"/>
  <c r="W135" i="1" s="1"/>
  <c r="U158" i="1" s="1"/>
  <c r="S132" i="1"/>
  <c r="S149" i="1" s="1"/>
  <c r="S122" i="1"/>
  <c r="S143" i="1" s="1"/>
  <c r="P4" i="1"/>
  <c r="O4" i="1"/>
  <c r="O11" i="1"/>
  <c r="S125" i="1"/>
  <c r="S153" i="1" s="1"/>
  <c r="S137" i="1"/>
  <c r="S159" i="1" s="1"/>
  <c r="P26" i="1"/>
  <c r="O26" i="1"/>
  <c r="O29" i="1"/>
  <c r="T134" i="1"/>
  <c r="T147" i="1" s="1"/>
  <c r="O40" i="1"/>
  <c r="P40" i="1"/>
  <c r="T126" i="1"/>
  <c r="T142" i="1" s="1"/>
  <c r="O45" i="1"/>
  <c r="U132" i="1"/>
  <c r="U149" i="1" s="1"/>
  <c r="O57" i="1"/>
  <c r="P57" i="1"/>
  <c r="U126" i="1"/>
  <c r="U142" i="1" s="1"/>
  <c r="P3" i="1"/>
  <c r="S124" i="1"/>
  <c r="S141" i="1" s="1"/>
  <c r="S134" i="1"/>
  <c r="S147" i="1" s="1"/>
  <c r="P14" i="1"/>
  <c r="P24" i="1"/>
  <c r="P74" i="1"/>
  <c r="W133" i="1"/>
  <c r="U160" i="1" s="1"/>
  <c r="P91" i="1"/>
  <c r="X136" i="1"/>
  <c r="X148" i="1" s="1"/>
  <c r="P101" i="1"/>
  <c r="S131" i="1"/>
  <c r="T122" i="1"/>
  <c r="T143" i="1" s="1"/>
  <c r="O31" i="1"/>
  <c r="O35" i="1"/>
  <c r="T136" i="1"/>
  <c r="T148" i="1" s="1"/>
  <c r="O39" i="1"/>
  <c r="O52" i="1"/>
  <c r="O74" i="1"/>
  <c r="P84" i="1"/>
  <c r="W126" i="1"/>
  <c r="W142" i="1" s="1"/>
  <c r="W136" i="1"/>
  <c r="W148" i="1" s="1"/>
  <c r="O101" i="1"/>
  <c r="O33" i="1"/>
  <c r="O37" i="1"/>
  <c r="O41" i="1"/>
  <c r="O50" i="1"/>
  <c r="O54" i="1"/>
  <c r="O58" i="1"/>
  <c r="P61" i="1"/>
  <c r="O66" i="1"/>
  <c r="V132" i="1"/>
  <c r="V149" i="1" s="1"/>
  <c r="P70" i="1"/>
  <c r="V122" i="1"/>
  <c r="V143" i="1" s="1"/>
  <c r="P78" i="1"/>
  <c r="O84" i="1"/>
  <c r="P85" i="1"/>
  <c r="P87" i="1"/>
  <c r="W137" i="1" s="1"/>
  <c r="U159" i="1" s="1"/>
  <c r="O87" i="1"/>
  <c r="X126" i="1"/>
  <c r="X142" i="1" s="1"/>
  <c r="W127" i="1"/>
  <c r="U154" i="1" s="1"/>
  <c r="O91" i="1"/>
  <c r="P98" i="1"/>
  <c r="O98" i="1"/>
  <c r="X134" i="1"/>
  <c r="X147" i="1" s="1"/>
  <c r="O100" i="1"/>
  <c r="P7" i="1"/>
  <c r="P11" i="1"/>
  <c r="P12" i="1"/>
  <c r="P13" i="1"/>
  <c r="S135" i="1"/>
  <c r="S158" i="1" s="1"/>
  <c r="P15" i="1"/>
  <c r="P16" i="1"/>
  <c r="P17" i="1"/>
  <c r="P18" i="1"/>
  <c r="P19" i="1"/>
  <c r="S136" i="1"/>
  <c r="S148" i="1" s="1"/>
  <c r="S133" i="1"/>
  <c r="S160" i="1" s="1"/>
  <c r="S123" i="1"/>
  <c r="S155" i="1" s="1"/>
  <c r="O27" i="1"/>
  <c r="O43" i="1"/>
  <c r="U121" i="1"/>
  <c r="U144" i="1" s="1"/>
  <c r="O48" i="1"/>
  <c r="U134" i="1"/>
  <c r="U147" i="1" s="1"/>
  <c r="O56" i="1"/>
  <c r="P72" i="1"/>
  <c r="P81" i="1"/>
  <c r="O86" i="1"/>
  <c r="P86" i="1"/>
  <c r="S127" i="1"/>
  <c r="S154" i="1" s="1"/>
  <c r="U131" i="1"/>
  <c r="O2" i="1"/>
  <c r="O10" i="1"/>
  <c r="O12" i="1"/>
  <c r="O15" i="1"/>
  <c r="O16" i="1"/>
  <c r="O19" i="1"/>
  <c r="O23" i="1"/>
  <c r="P27" i="1"/>
  <c r="T133" i="1"/>
  <c r="T160" i="1" s="1"/>
  <c r="P29" i="1"/>
  <c r="P31" i="1"/>
  <c r="P35" i="1"/>
  <c r="P39" i="1"/>
  <c r="P43" i="1"/>
  <c r="T127" i="1"/>
  <c r="T154" i="1" s="1"/>
  <c r="P45" i="1"/>
  <c r="P48" i="1"/>
  <c r="P50" i="1"/>
  <c r="P52" i="1"/>
  <c r="P56" i="1"/>
  <c r="P62" i="1"/>
  <c r="U136" i="1"/>
  <c r="U148" i="1" s="1"/>
  <c r="P63" i="1"/>
  <c r="O63" i="1"/>
  <c r="P67" i="1"/>
  <c r="O70" i="1"/>
  <c r="V126" i="1"/>
  <c r="V142" i="1" s="1"/>
  <c r="P76" i="1"/>
  <c r="V136" i="1"/>
  <c r="V148" i="1" s="1"/>
  <c r="O78" i="1"/>
  <c r="T123" i="1"/>
  <c r="T155" i="1" s="1"/>
  <c r="T124" i="1"/>
  <c r="T141" i="1" s="1"/>
  <c r="O95" i="1"/>
  <c r="X122" i="1"/>
  <c r="X143" i="1" s="1"/>
  <c r="P95" i="1"/>
  <c r="X132" i="1"/>
  <c r="X149" i="1" s="1"/>
  <c r="P96" i="1"/>
  <c r="O96" i="1"/>
  <c r="P103" i="1"/>
  <c r="O103" i="1"/>
  <c r="P59" i="1"/>
  <c r="P69" i="1"/>
  <c r="V131" i="1" s="1"/>
  <c r="P71" i="1"/>
  <c r="P73" i="1"/>
  <c r="P75" i="1"/>
  <c r="P77" i="1"/>
  <c r="W124" i="1"/>
  <c r="W141" i="1" s="1"/>
  <c r="P80" i="1"/>
  <c r="P82" i="1"/>
  <c r="V124" i="1"/>
  <c r="V141" i="1" s="1"/>
  <c r="W134" i="1"/>
  <c r="W147" i="1" s="1"/>
  <c r="J42" i="7"/>
  <c r="J31" i="7"/>
  <c r="F17" i="7"/>
  <c r="J36" i="7"/>
  <c r="F40" i="12"/>
  <c r="F47" i="12" s="1"/>
  <c r="J32" i="7"/>
  <c r="J34" i="7"/>
  <c r="J33" i="7"/>
  <c r="J35" i="7"/>
  <c r="F40" i="5"/>
  <c r="F15" i="7" s="1"/>
  <c r="I37" i="7"/>
  <c r="I31" i="7"/>
  <c r="F29" i="7"/>
  <c r="I36" i="7"/>
  <c r="F41" i="7"/>
  <c r="I33" i="7"/>
  <c r="I35" i="7"/>
  <c r="F32" i="12"/>
  <c r="F33" i="12"/>
  <c r="F22" i="7" s="1"/>
  <c r="F34" i="12"/>
  <c r="F23" i="7" s="1"/>
  <c r="F44" i="12"/>
  <c r="I32" i="7"/>
  <c r="I34" i="7"/>
  <c r="F36" i="12"/>
  <c r="F47" i="5"/>
  <c r="F28" i="5"/>
  <c r="F32" i="5"/>
  <c r="F33" i="5"/>
  <c r="F8" i="7" s="1"/>
  <c r="F34" i="5"/>
  <c r="F9" i="7" s="1"/>
  <c r="F37" i="7" s="1"/>
  <c r="F29" i="5"/>
  <c r="F4" i="7" s="1"/>
  <c r="F32" i="7" s="1"/>
  <c r="F30" i="5"/>
  <c r="F5" i="7" s="1"/>
  <c r="F33" i="7" s="1"/>
  <c r="F37" i="5"/>
  <c r="F12" i="7" s="1"/>
  <c r="F40" i="7" s="1"/>
  <c r="F36" i="5"/>
  <c r="F44" i="11"/>
  <c r="E45" i="11"/>
  <c r="E50" i="11"/>
  <c r="C44" i="11"/>
  <c r="C45" i="11"/>
  <c r="C46" i="11"/>
  <c r="D44" i="11"/>
  <c r="D45" i="11"/>
  <c r="D46" i="11"/>
  <c r="F43" i="7" l="1"/>
  <c r="F50" i="7" s="1"/>
  <c r="F21" i="7"/>
  <c r="F45" i="12"/>
  <c r="F51" i="12"/>
  <c r="F36" i="7"/>
  <c r="F52" i="12"/>
  <c r="F46" i="12"/>
  <c r="F25" i="7"/>
  <c r="F11" i="7"/>
  <c r="F52" i="5"/>
  <c r="F46" i="5"/>
  <c r="F51" i="5"/>
  <c r="F45" i="5"/>
  <c r="F7" i="7"/>
  <c r="F35" i="7" s="1"/>
  <c r="F3" i="7"/>
  <c r="F31" i="7" s="1"/>
  <c r="F50" i="5"/>
  <c r="F44" i="5"/>
  <c r="F39" i="7" l="1"/>
  <c r="F55" i="7"/>
  <c r="F49" i="7"/>
  <c r="F53" i="7"/>
  <c r="F47" i="7"/>
  <c r="F54" i="7"/>
  <c r="F48" i="7"/>
  <c r="V92" i="22"/>
  <c r="I84" i="22" s="1"/>
  <c r="L84" i="22" s="1"/>
  <c r="H87" i="22" l="1"/>
  <c r="K87" i="22" s="1"/>
  <c r="H90" i="22"/>
  <c r="K90" i="22" s="1"/>
  <c r="J91" i="22"/>
  <c r="M91" i="22" s="1"/>
  <c r="H91" i="22"/>
  <c r="K91" i="22" s="1"/>
  <c r="J83" i="22"/>
  <c r="M83" i="22" s="1"/>
  <c r="J84" i="22"/>
  <c r="M84" i="22" s="1"/>
  <c r="H89" i="22"/>
  <c r="K89" i="22" s="1"/>
  <c r="H85" i="22"/>
  <c r="K85" i="22" s="1"/>
  <c r="I89" i="22"/>
  <c r="L89" i="22" s="1"/>
  <c r="J88" i="22"/>
  <c r="M88" i="22" s="1"/>
  <c r="J87" i="22"/>
  <c r="M87" i="22" s="1"/>
  <c r="H84" i="22"/>
  <c r="K84" i="22" s="1"/>
  <c r="H93" i="22"/>
  <c r="K93" i="22" s="1"/>
  <c r="H92" i="22"/>
  <c r="K92" i="22" s="1"/>
  <c r="I83" i="22"/>
  <c r="L83" i="22" s="1"/>
  <c r="I90" i="22"/>
  <c r="L90" i="22" s="1"/>
  <c r="H83" i="22"/>
  <c r="K83" i="22" s="1"/>
  <c r="J82" i="22"/>
  <c r="M82" i="22" s="1"/>
  <c r="J93" i="22"/>
  <c r="M93" i="22" s="1"/>
  <c r="I88" i="22"/>
  <c r="L88" i="22" s="1"/>
  <c r="I82" i="22"/>
  <c r="L82" i="22" s="1"/>
  <c r="I93" i="22"/>
  <c r="L93" i="22" s="1"/>
  <c r="H86" i="22"/>
  <c r="K86" i="22" s="1"/>
  <c r="J86" i="22"/>
  <c r="M86" i="22" s="1"/>
  <c r="I85" i="22"/>
  <c r="L85" i="22" s="1"/>
  <c r="J92" i="22"/>
  <c r="M92" i="22" s="1"/>
  <c r="I91" i="22"/>
  <c r="L91" i="22" s="1"/>
  <c r="H82" i="22"/>
  <c r="K82" i="22" s="1"/>
  <c r="I92" i="22"/>
  <c r="L92" i="22" s="1"/>
  <c r="H88" i="22"/>
  <c r="K88" i="22" s="1"/>
  <c r="H81" i="22"/>
  <c r="K81" i="22" s="1"/>
  <c r="J89" i="22"/>
  <c r="M89" i="22" s="1"/>
  <c r="J85" i="22"/>
  <c r="M85" i="22" s="1"/>
  <c r="I86" i="22"/>
  <c r="L86" i="22" s="1"/>
  <c r="I81" i="22"/>
  <c r="L81" i="22" s="1"/>
  <c r="J81" i="22"/>
  <c r="M81" i="22" s="1"/>
  <c r="J90" i="22"/>
  <c r="M90" i="22" s="1"/>
  <c r="I87" i="22"/>
  <c r="L87" i="22" s="1"/>
  <c r="O91" i="22" l="1"/>
  <c r="P90" i="22"/>
  <c r="P91" i="22"/>
  <c r="O90" i="22"/>
  <c r="P87" i="22"/>
  <c r="O88" i="22"/>
  <c r="W182" i="22"/>
  <c r="U209" i="22" s="1"/>
  <c r="P88" i="22"/>
  <c r="W192" i="22" s="1"/>
  <c r="U214" i="22" s="1"/>
  <c r="P92" i="22"/>
  <c r="W178" i="22"/>
  <c r="U210" i="22" s="1"/>
  <c r="O92" i="22"/>
  <c r="W188" i="22"/>
  <c r="U215" i="22" s="1"/>
  <c r="P83" i="22"/>
  <c r="O83" i="22"/>
  <c r="O93" i="22"/>
  <c r="W176" i="22" s="1"/>
  <c r="W199" i="22" s="1"/>
  <c r="P93" i="22"/>
  <c r="W186" i="22" s="1"/>
  <c r="O87" i="22"/>
  <c r="P82" i="22"/>
  <c r="O82" i="22"/>
  <c r="O84" i="22"/>
  <c r="W180" i="22"/>
  <c r="U208" i="22" s="1"/>
  <c r="P84" i="22"/>
  <c r="W190" i="22" s="1"/>
  <c r="U213" i="22" s="1"/>
  <c r="O85" i="22"/>
  <c r="P85" i="22"/>
  <c r="W191" i="22"/>
  <c r="W203" i="22" s="1"/>
  <c r="W181" i="22"/>
  <c r="W197" i="22" s="1"/>
  <c r="W179" i="22"/>
  <c r="W196" i="22" s="1"/>
  <c r="P81" i="22"/>
  <c r="W189" i="22"/>
  <c r="W202" i="22" s="1"/>
  <c r="O81" i="22"/>
  <c r="O86" i="22"/>
  <c r="P86" i="22"/>
  <c r="W187" i="22"/>
  <c r="W204" i="22" s="1"/>
  <c r="W177" i="22"/>
  <c r="W198" i="22" s="1"/>
  <c r="P89" i="22"/>
  <c r="O89" i="22"/>
</calcChain>
</file>

<file path=xl/sharedStrings.xml><?xml version="1.0" encoding="utf-8"?>
<sst xmlns="http://schemas.openxmlformats.org/spreadsheetml/2006/main" count="1142" uniqueCount="99">
  <si>
    <t>Sample</t>
  </si>
  <si>
    <t>Timepoint</t>
  </si>
  <si>
    <t>Vial type</t>
  </si>
  <si>
    <t>Volume spike (ml)</t>
  </si>
  <si>
    <t>CPM</t>
  </si>
  <si>
    <t>Bq</t>
  </si>
  <si>
    <t>Bq/ml</t>
  </si>
  <si>
    <t>Average</t>
  </si>
  <si>
    <t>Stdev</t>
  </si>
  <si>
    <t>Average Bq/ml</t>
  </si>
  <si>
    <t>Ac/Lac</t>
  </si>
  <si>
    <t>CRR</t>
  </si>
  <si>
    <t>EHCA</t>
  </si>
  <si>
    <t>EHC</t>
  </si>
  <si>
    <t>EHCX</t>
  </si>
  <si>
    <t>EHCB</t>
  </si>
  <si>
    <t>HRC</t>
  </si>
  <si>
    <t>HRCX</t>
  </si>
  <si>
    <t>EHCC</t>
  </si>
  <si>
    <t>MRC</t>
  </si>
  <si>
    <t>MRCX</t>
  </si>
  <si>
    <t>Stdev Bq/ml</t>
  </si>
  <si>
    <t>HRCA</t>
  </si>
  <si>
    <t>HRCB</t>
  </si>
  <si>
    <t>HRCC</t>
  </si>
  <si>
    <t>MRCA</t>
  </si>
  <si>
    <t>MRCB</t>
  </si>
  <si>
    <t>MRCC</t>
  </si>
  <si>
    <t>SEAES</t>
  </si>
  <si>
    <t>Day</t>
  </si>
  <si>
    <t>Nitrite</t>
  </si>
  <si>
    <t>Day 0</t>
  </si>
  <si>
    <t>Day 1</t>
  </si>
  <si>
    <t>Day 4</t>
  </si>
  <si>
    <t>Day 14</t>
  </si>
  <si>
    <t>Day 28</t>
  </si>
  <si>
    <t>Day 56</t>
  </si>
  <si>
    <t>Day 90</t>
  </si>
  <si>
    <t>Readings</t>
  </si>
  <si>
    <t>Fe(II)</t>
  </si>
  <si>
    <t>Fe</t>
  </si>
  <si>
    <t>y =</t>
  </si>
  <si>
    <t>Concs (mM)</t>
  </si>
  <si>
    <t>% Fe(II)</t>
  </si>
  <si>
    <t>pH readings</t>
  </si>
  <si>
    <t>Eh readings</t>
  </si>
  <si>
    <t>Eh readings (mV)</t>
  </si>
  <si>
    <t>Day 8</t>
  </si>
  <si>
    <t>Controls</t>
  </si>
  <si>
    <t>Ac/lac</t>
  </si>
  <si>
    <t>Concs (uM)</t>
  </si>
  <si>
    <t>Fe(II) mM</t>
  </si>
  <si>
    <t>Fe(tot) mM</t>
  </si>
  <si>
    <t>Volume (ml)</t>
  </si>
  <si>
    <t>Total</t>
  </si>
  <si>
    <t>12 - 15 ml OK for solid solution</t>
  </si>
  <si>
    <t>HRCx</t>
  </si>
  <si>
    <t>MRCx</t>
  </si>
  <si>
    <t>EHCx</t>
  </si>
  <si>
    <t>Ac/Lac days</t>
  </si>
  <si>
    <t>Experiments</t>
  </si>
  <si>
    <t>Ac/lac days</t>
  </si>
  <si>
    <t>not pink - yellow discoloration</t>
  </si>
  <si>
    <t>HRC and acetate/lactate are identical for Fe(III) reduction but pH is different and HRC has slower Tc removal</t>
  </si>
  <si>
    <t>MRC control is interesting - autoclaving obviously generated Fe(II) - maybe oxidising of the sulfur ester?  Check IC results?  Then has reduced the nitrate to nitrite and changed back to Fe(III) - is this abiotic oxidation by Fe(II)?</t>
  </si>
  <si>
    <t xml:space="preserve">Lines = Tc </t>
  </si>
  <si>
    <t>Dots = Fe</t>
  </si>
  <si>
    <t>changed values over 100% (max 104%)  to 100%</t>
  </si>
  <si>
    <t>Gas volume recorded</t>
  </si>
  <si>
    <t>gas</t>
  </si>
  <si>
    <t>ml</t>
  </si>
  <si>
    <t xml:space="preserve">Adrian's </t>
  </si>
  <si>
    <t>2 month</t>
  </si>
  <si>
    <t>3, 25, 53 ml gas</t>
  </si>
  <si>
    <t>mean</t>
  </si>
  <si>
    <t>stdev</t>
  </si>
  <si>
    <t xml:space="preserve">HRCX </t>
  </si>
  <si>
    <t>pH</t>
  </si>
  <si>
    <t>Eh (mV)</t>
  </si>
  <si>
    <t>Tc Bq/ml</t>
  </si>
  <si>
    <t>Fe(%)</t>
  </si>
  <si>
    <t>Blank</t>
  </si>
  <si>
    <t>Averages - Blank</t>
  </si>
  <si>
    <t>Blanks</t>
  </si>
  <si>
    <t>days 0-8</t>
  </si>
  <si>
    <t>pre-corrected</t>
  </si>
  <si>
    <t>cpm</t>
  </si>
  <si>
    <t>Bq (minus blank)</t>
  </si>
  <si>
    <t>Bq/ml (minus blank)</t>
  </si>
  <si>
    <t>Blank corrected</t>
  </si>
  <si>
    <t>day 14</t>
  </si>
  <si>
    <t>day 33</t>
  </si>
  <si>
    <t>day 53</t>
  </si>
  <si>
    <t>day 90</t>
  </si>
  <si>
    <t>day 230</t>
  </si>
  <si>
    <t>% diff</t>
  </si>
  <si>
    <t>average all blanks</t>
  </si>
  <si>
    <t>LOD (stdev x 3)</t>
  </si>
  <si>
    <t>Detections &gt; this value are confident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</si>
</sst>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/>
    <xf numFmtId="2" fontId="0" fillId="0" borderId="0" xfId="0" applyNumberFormat="1"/>
    <xf numFmtId="0" fontId="0" fillId="0" borderId="0" xfId="0" quotePrefix="1"/>
    <xf numFmtId="2" fontId="0" fillId="0" borderId="0" xfId="0" applyNumberFormat="1" applyFill="1"/>
    <xf numFmtId="2" fontId="0" fillId="0" borderId="0" xfId="0" applyNumberFormat="1" applyAlignment="1">
      <alignment horizontal="center"/>
    </xf>
    <xf numFmtId="0" fontId="0" fillId="0" borderId="0" xfId="0" applyFill="1"/>
    <xf numFmtId="165" fontId="0" fillId="0" borderId="0" xfId="0" applyNumberFormat="1"/>
    <xf numFmtId="165" fontId="0" fillId="0" borderId="0" xfId="0" applyNumberFormat="1" applyFill="1"/>
    <xf numFmtId="0" fontId="1" fillId="0" borderId="0" xfId="0" applyFont="1" applyFill="1"/>
    <xf numFmtId="0" fontId="0" fillId="0" borderId="0" xfId="0" quotePrefix="1" applyFill="1"/>
    <xf numFmtId="164" fontId="0" fillId="0" borderId="0" xfId="0" applyNumberFormat="1" applyFill="1"/>
    <xf numFmtId="164" fontId="0" fillId="0" borderId="0" xfId="0" applyNumberFormat="1" applyAlignment="1">
      <alignment horizontal="center"/>
    </xf>
    <xf numFmtId="0" fontId="1" fillId="0" borderId="0" xfId="0" quotePrefix="1" applyFont="1" applyFill="1"/>
    <xf numFmtId="166" fontId="0" fillId="0" borderId="0" xfId="0" applyNumberFormat="1"/>
    <xf numFmtId="164" fontId="0" fillId="2" borderId="0" xfId="0" applyNumberFormat="1" applyFill="1"/>
    <xf numFmtId="0" fontId="0" fillId="2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Tc!$R$141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plus>
            <c:min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Tc!$S$141:$Z$141</c:f>
              <c:numCache>
                <c:formatCode>0.0</c:formatCode>
                <c:ptCount val="8"/>
                <c:pt idx="0">
                  <c:v>98.258119658119654</c:v>
                </c:pt>
                <c:pt idx="1">
                  <c:v>97.469333333333353</c:v>
                </c:pt>
                <c:pt idx="2">
                  <c:v>97.238814814814816</c:v>
                </c:pt>
                <c:pt idx="3">
                  <c:v>89.084444444444443</c:v>
                </c:pt>
                <c:pt idx="4">
                  <c:v>53.063518518518521</c:v>
                </c:pt>
                <c:pt idx="5">
                  <c:v>12.128518518518518</c:v>
                </c:pt>
                <c:pt idx="6">
                  <c:v>5.6112962962962962</c:v>
                </c:pt>
                <c:pt idx="7">
                  <c:v>3.6740740740740745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Tc!$R$142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plus>
            <c:min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Tc!$S$142:$Z$142</c:f>
              <c:numCache>
                <c:formatCode>0.0</c:formatCode>
                <c:ptCount val="8"/>
                <c:pt idx="0">
                  <c:v>99.130199430199426</c:v>
                </c:pt>
                <c:pt idx="1">
                  <c:v>97.719487179487189</c:v>
                </c:pt>
                <c:pt idx="2">
                  <c:v>94.776148148148152</c:v>
                </c:pt>
                <c:pt idx="3">
                  <c:v>35.285432098765426</c:v>
                </c:pt>
                <c:pt idx="4">
                  <c:v>6.4559259259259267</c:v>
                </c:pt>
                <c:pt idx="5">
                  <c:v>2.4183333333333334</c:v>
                </c:pt>
                <c:pt idx="6">
                  <c:v>2.344074074074074</c:v>
                </c:pt>
                <c:pt idx="7">
                  <c:v>1.8212962962962962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Tc!$R$143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plus>
            <c:min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Tc!$S$143:$Z$143</c:f>
              <c:numCache>
                <c:formatCode>0.0</c:formatCode>
                <c:ptCount val="8"/>
                <c:pt idx="0">
                  <c:v>97.635384615384595</c:v>
                </c:pt>
                <c:pt idx="1">
                  <c:v>84.222000000000008</c:v>
                </c:pt>
                <c:pt idx="2">
                  <c:v>30.372444444444444</c:v>
                </c:pt>
                <c:pt idx="3">
                  <c:v>14.354074074074074</c:v>
                </c:pt>
                <c:pt idx="4">
                  <c:v>6.9772839506172852</c:v>
                </c:pt>
                <c:pt idx="5">
                  <c:v>3.5414814814814815</c:v>
                </c:pt>
                <c:pt idx="6">
                  <c:v>2.882037037037037</c:v>
                </c:pt>
                <c:pt idx="7">
                  <c:v>2.1385185185185183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Tc!$R$144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Tc!$S$144:$Z$144</c:f>
              <c:numCache>
                <c:formatCode>0.0</c:formatCode>
                <c:ptCount val="8"/>
                <c:pt idx="0">
                  <c:v>99.082564102564092</c:v>
                </c:pt>
                <c:pt idx="1">
                  <c:v>99.850666666666669</c:v>
                </c:pt>
                <c:pt idx="2">
                  <c:v>97.73244444444444</c:v>
                </c:pt>
                <c:pt idx="3">
                  <c:v>52.999999999999993</c:v>
                </c:pt>
                <c:pt idx="4">
                  <c:v>8.5666666666666682</c:v>
                </c:pt>
                <c:pt idx="5">
                  <c:v>2.6094444444444442</c:v>
                </c:pt>
                <c:pt idx="6">
                  <c:v>2.1922222222222221</c:v>
                </c:pt>
                <c:pt idx="7">
                  <c:v>1.9683333333333335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Tc!$R$153</c:f>
              <c:strCache>
                <c:ptCount val="1"/>
                <c:pt idx="0">
                  <c:v>HRCx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Tc!$S$158:$W$158</c:f>
                <c:numCache>
                  <c:formatCode>General</c:formatCode>
                  <c:ptCount val="5"/>
                  <c:pt idx="0">
                    <c:v>0.45360706435888482</c:v>
                  </c:pt>
                  <c:pt idx="1">
                    <c:v>0.78415347137321689</c:v>
                  </c:pt>
                  <c:pt idx="2">
                    <c:v>0.31136943640300552</c:v>
                  </c:pt>
                  <c:pt idx="3">
                    <c:v>0.74262360238199476</c:v>
                  </c:pt>
                  <c:pt idx="4">
                    <c:v>0.56632424294580963</c:v>
                  </c:pt>
                </c:numCache>
              </c:numRef>
            </c:plus>
            <c:minus>
              <c:numRef>
                <c:f>Tc!$S$158:$W$158</c:f>
                <c:numCache>
                  <c:formatCode>General</c:formatCode>
                  <c:ptCount val="5"/>
                  <c:pt idx="0">
                    <c:v>0.45360706435888482</c:v>
                  </c:pt>
                  <c:pt idx="1">
                    <c:v>0.78415347137321689</c:v>
                  </c:pt>
                  <c:pt idx="2">
                    <c:v>0.31136943640300552</c:v>
                  </c:pt>
                  <c:pt idx="3">
                    <c:v>0.74262360238199476</c:v>
                  </c:pt>
                  <c:pt idx="4">
                    <c:v>0.56632424294580963</c:v>
                  </c:pt>
                </c:numCache>
              </c:numRef>
            </c:minus>
          </c:errBars>
          <c:xVal>
            <c:numRef>
              <c:f>Tc!$S$151:$W$151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Tc!$S$153:$W$153</c:f>
              <c:numCache>
                <c:formatCode>0.0</c:formatCode>
                <c:ptCount val="5"/>
                <c:pt idx="0">
                  <c:v>108.43846153846152</c:v>
                </c:pt>
                <c:pt idx="1">
                  <c:v>106.65066666666667</c:v>
                </c:pt>
                <c:pt idx="2">
                  <c:v>103.40777777777778</c:v>
                </c:pt>
                <c:pt idx="3">
                  <c:v>99.271111111111111</c:v>
                </c:pt>
                <c:pt idx="4">
                  <c:v>96.685555555555553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Tc!$R$154</c:f>
              <c:strCache>
                <c:ptCount val="1"/>
                <c:pt idx="0">
                  <c:v>MRCx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Tc!$S$159:$W$159</c:f>
                <c:numCache>
                  <c:formatCode>General</c:formatCode>
                  <c:ptCount val="5"/>
                  <c:pt idx="0">
                    <c:v>0.55441763804817257</c:v>
                  </c:pt>
                  <c:pt idx="1">
                    <c:v>0.21419876542853955</c:v>
                  </c:pt>
                  <c:pt idx="2">
                    <c:v>0.26102894688350314</c:v>
                  </c:pt>
                  <c:pt idx="3">
                    <c:v>0.45524210083247746</c:v>
                  </c:pt>
                  <c:pt idx="4">
                    <c:v>0.33833880674280725</c:v>
                  </c:pt>
                </c:numCache>
              </c:numRef>
            </c:plus>
            <c:minus>
              <c:numRef>
                <c:f>Tc!$S$159:$W$159</c:f>
                <c:numCache>
                  <c:formatCode>General</c:formatCode>
                  <c:ptCount val="5"/>
                  <c:pt idx="0">
                    <c:v>0.55441763804817257</c:v>
                  </c:pt>
                  <c:pt idx="1">
                    <c:v>0.21419876542853955</c:v>
                  </c:pt>
                  <c:pt idx="2">
                    <c:v>0.26102894688350314</c:v>
                  </c:pt>
                  <c:pt idx="3">
                    <c:v>0.45524210083247746</c:v>
                  </c:pt>
                  <c:pt idx="4">
                    <c:v>0.33833880674280725</c:v>
                  </c:pt>
                </c:numCache>
              </c:numRef>
            </c:minus>
          </c:errBars>
          <c:xVal>
            <c:numRef>
              <c:f>Tc!$S$151:$W$151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Tc!$S$154:$W$154</c:f>
              <c:numCache>
                <c:formatCode>0.0</c:formatCode>
                <c:ptCount val="5"/>
                <c:pt idx="0">
                  <c:v>112.41709401709402</c:v>
                </c:pt>
                <c:pt idx="1">
                  <c:v>105.742</c:v>
                </c:pt>
                <c:pt idx="2">
                  <c:v>98.488333333333344</c:v>
                </c:pt>
                <c:pt idx="3">
                  <c:v>87.895555555555532</c:v>
                </c:pt>
                <c:pt idx="4">
                  <c:v>77.101111111111109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Tc!$R$155</c:f>
              <c:strCache>
                <c:ptCount val="1"/>
                <c:pt idx="0">
                  <c:v>EHCx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Tc!$S$160:$W$160</c:f>
                <c:numCache>
                  <c:formatCode>General</c:formatCode>
                  <c:ptCount val="5"/>
                  <c:pt idx="0">
                    <c:v>0.59315900636979957</c:v>
                  </c:pt>
                  <c:pt idx="1">
                    <c:v>0.42949194792606865</c:v>
                  </c:pt>
                  <c:pt idx="2">
                    <c:v>5.2346466858734892</c:v>
                  </c:pt>
                  <c:pt idx="3">
                    <c:v>4.9356976316536072E-2</c:v>
                  </c:pt>
                  <c:pt idx="4">
                    <c:v>4.8045117684665239E-2</c:v>
                  </c:pt>
                </c:numCache>
              </c:numRef>
            </c:plus>
            <c:minus>
              <c:numRef>
                <c:f>Tc!$S$160:$W$160</c:f>
                <c:numCache>
                  <c:formatCode>General</c:formatCode>
                  <c:ptCount val="5"/>
                  <c:pt idx="0">
                    <c:v>0.59315900636979957</c:v>
                  </c:pt>
                  <c:pt idx="1">
                    <c:v>0.42949194792606865</c:v>
                  </c:pt>
                  <c:pt idx="2">
                    <c:v>5.2346466858734892</c:v>
                  </c:pt>
                  <c:pt idx="3">
                    <c:v>4.9356976316536072E-2</c:v>
                  </c:pt>
                  <c:pt idx="4">
                    <c:v>4.8045117684665239E-2</c:v>
                  </c:pt>
                </c:numCache>
              </c:numRef>
            </c:minus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errBars>
          <c:xVal>
            <c:numRef>
              <c:f>Tc!$S$151:$W$151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Tc!$S$155:$W$155</c:f>
              <c:numCache>
                <c:formatCode>0.0</c:formatCode>
                <c:ptCount val="5"/>
                <c:pt idx="0">
                  <c:v>103.80769230769231</c:v>
                </c:pt>
                <c:pt idx="1">
                  <c:v>96.482666666666674</c:v>
                </c:pt>
                <c:pt idx="2">
                  <c:v>38.710555555555551</c:v>
                </c:pt>
                <c:pt idx="3">
                  <c:v>1.7916666666666667</c:v>
                </c:pt>
                <c:pt idx="4">
                  <c:v>1.4383333333333332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81696"/>
        <c:axId val="93583616"/>
      </c:scatterChart>
      <c:valAx>
        <c:axId val="9358169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583616"/>
        <c:crosses val="autoZero"/>
        <c:crossBetween val="midCat"/>
      </c:valAx>
      <c:valAx>
        <c:axId val="93583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3581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'Tc - blank corrected'!$R$197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corrected'!$S$203:$Z$203</c:f>
                <c:numCache>
                  <c:formatCode>General</c:formatCode>
                  <c:ptCount val="8"/>
                  <c:pt idx="0">
                    <c:v>0.48104740290588216</c:v>
                  </c:pt>
                  <c:pt idx="1">
                    <c:v>1.2785502702869367</c:v>
                  </c:pt>
                  <c:pt idx="2">
                    <c:v>2.0248051647801577</c:v>
                  </c:pt>
                  <c:pt idx="3">
                    <c:v>6.5742959169663742</c:v>
                  </c:pt>
                  <c:pt idx="4">
                    <c:v>1.2180531800306211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plus>
            <c:minus>
              <c:numRef>
                <c:f>'Tc - blank corrected'!$S$203:$Z$203</c:f>
                <c:numCache>
                  <c:formatCode>General</c:formatCode>
                  <c:ptCount val="8"/>
                  <c:pt idx="0">
                    <c:v>0.48104740290588216</c:v>
                  </c:pt>
                  <c:pt idx="1">
                    <c:v>1.2785502702869367</c:v>
                  </c:pt>
                  <c:pt idx="2">
                    <c:v>2.0248051647801577</c:v>
                  </c:pt>
                  <c:pt idx="3">
                    <c:v>6.5742959169663742</c:v>
                  </c:pt>
                  <c:pt idx="4">
                    <c:v>1.2180531800306211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'Tc - blank corrected'!$S$175:$Z$175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'Tc - blank corrected'!$S$197:$Z$197</c:f>
              <c:numCache>
                <c:formatCode>0.0</c:formatCode>
                <c:ptCount val="8"/>
                <c:pt idx="0">
                  <c:v>98.418078218078222</c:v>
                </c:pt>
                <c:pt idx="1">
                  <c:v>96.793729603729616</c:v>
                </c:pt>
                <c:pt idx="2">
                  <c:v>94.158976430976423</c:v>
                </c:pt>
                <c:pt idx="3">
                  <c:v>34.668260381593711</c:v>
                </c:pt>
                <c:pt idx="4">
                  <c:v>5.9664814814814822</c:v>
                </c:pt>
                <c:pt idx="5">
                  <c:v>1.8511111111111116</c:v>
                </c:pt>
                <c:pt idx="6">
                  <c:v>1.8310185185185186</c:v>
                </c:pt>
                <c:pt idx="7">
                  <c:v>1.3012962962962962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'Tc - blank corrected'!$R$209</c:f>
              <c:strCache>
                <c:ptCount val="1"/>
                <c:pt idx="0">
                  <c:v>MRCx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corrected'!$S$214:$W$214</c:f>
                <c:numCache>
                  <c:formatCode>General</c:formatCode>
                  <c:ptCount val="5"/>
                  <c:pt idx="0">
                    <c:v>0.55441763804817989</c:v>
                  </c:pt>
                  <c:pt idx="1">
                    <c:v>0.21419876542853955</c:v>
                  </c:pt>
                  <c:pt idx="2">
                    <c:v>0.26102894688350314</c:v>
                  </c:pt>
                  <c:pt idx="3">
                    <c:v>0.45524210083247746</c:v>
                  </c:pt>
                  <c:pt idx="4">
                    <c:v>0.33833880674280725</c:v>
                  </c:pt>
                </c:numCache>
              </c:numRef>
            </c:plus>
            <c:minus>
              <c:numRef>
                <c:f>'Tc - blank corrected'!$S$214:$W$214</c:f>
                <c:numCache>
                  <c:formatCode>General</c:formatCode>
                  <c:ptCount val="5"/>
                  <c:pt idx="0">
                    <c:v>0.55441763804817989</c:v>
                  </c:pt>
                  <c:pt idx="1">
                    <c:v>0.21419876542853955</c:v>
                  </c:pt>
                  <c:pt idx="2">
                    <c:v>0.26102894688350314</c:v>
                  </c:pt>
                  <c:pt idx="3">
                    <c:v>0.45524210083247746</c:v>
                  </c:pt>
                  <c:pt idx="4">
                    <c:v>0.33833880674280725</c:v>
                  </c:pt>
                </c:numCache>
              </c:numRef>
            </c:minus>
          </c:errBars>
          <c:xVal>
            <c:numRef>
              <c:f>'Tc - blank corrected'!$S$206:$W$206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'Tc - blank corrected'!$S$209:$W$209</c:f>
              <c:numCache>
                <c:formatCode>0.0</c:formatCode>
                <c:ptCount val="5"/>
                <c:pt idx="0">
                  <c:v>111.70497280497278</c:v>
                </c:pt>
                <c:pt idx="1">
                  <c:v>104.81624242424243</c:v>
                </c:pt>
                <c:pt idx="2">
                  <c:v>97.998888888888885</c:v>
                </c:pt>
                <c:pt idx="3">
                  <c:v>87.382499999999993</c:v>
                </c:pt>
                <c:pt idx="4">
                  <c:v>76.581111111111113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47168"/>
        <c:axId val="77449088"/>
      </c:scatterChart>
      <c:valAx>
        <c:axId val="7744716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449088"/>
        <c:crosses val="autoZero"/>
        <c:crossBetween val="midCat"/>
      </c:valAx>
      <c:valAx>
        <c:axId val="774490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7447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'Tc - blank corrected'!$R$198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corrected'!$S$204:$Z$204</c:f>
                <c:numCache>
                  <c:formatCode>General</c:formatCode>
                  <c:ptCount val="8"/>
                  <c:pt idx="0">
                    <c:v>1.070176495170865</c:v>
                  </c:pt>
                  <c:pt idx="1">
                    <c:v>0.91303418806276315</c:v>
                  </c:pt>
                  <c:pt idx="2">
                    <c:v>3.4463999364620208</c:v>
                  </c:pt>
                  <c:pt idx="3">
                    <c:v>0.72908533937994213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0.2186566379249478</c:v>
                  </c:pt>
                </c:numCache>
              </c:numRef>
            </c:plus>
            <c:minus>
              <c:numRef>
                <c:f>'Tc - blank corrected'!$S$204:$Z$204</c:f>
                <c:numCache>
                  <c:formatCode>General</c:formatCode>
                  <c:ptCount val="8"/>
                  <c:pt idx="0">
                    <c:v>1.070176495170865</c:v>
                  </c:pt>
                  <c:pt idx="1">
                    <c:v>0.91303418806276315</c:v>
                  </c:pt>
                  <c:pt idx="2">
                    <c:v>3.4463999364620208</c:v>
                  </c:pt>
                  <c:pt idx="3">
                    <c:v>0.72908533937994213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0.2186566379249478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'Tc - blank corrected'!$S$175:$Z$175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'Tc - blank corrected'!$S$198:$Z$198</c:f>
              <c:numCache>
                <c:formatCode>0.0</c:formatCode>
                <c:ptCount val="8"/>
                <c:pt idx="0">
                  <c:v>96.923263403263405</c:v>
                </c:pt>
                <c:pt idx="1">
                  <c:v>83.296242424242408</c:v>
                </c:pt>
                <c:pt idx="2">
                  <c:v>29.755272727272729</c:v>
                </c:pt>
                <c:pt idx="3">
                  <c:v>13.736902356902355</c:v>
                </c:pt>
                <c:pt idx="4">
                  <c:v>6.4878395061728407</c:v>
                </c:pt>
                <c:pt idx="5">
                  <c:v>2.9742592592592598</c:v>
                </c:pt>
                <c:pt idx="6">
                  <c:v>2.368981481481482</c:v>
                </c:pt>
                <c:pt idx="7">
                  <c:v>1.6185185185185185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'Tc - blank corrected'!$R$210</c:f>
              <c:strCache>
                <c:ptCount val="1"/>
                <c:pt idx="0">
                  <c:v>EHCx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corrected'!$S$215:$W$215</c:f>
                <c:numCache>
                  <c:formatCode>General</c:formatCode>
                  <c:ptCount val="5"/>
                  <c:pt idx="0">
                    <c:v>0.59315900636980479</c:v>
                  </c:pt>
                  <c:pt idx="1">
                    <c:v>0.42949194792606865</c:v>
                  </c:pt>
                  <c:pt idx="2">
                    <c:v>5.2346466858734892</c:v>
                  </c:pt>
                  <c:pt idx="3">
                    <c:v>4.9356976316536072E-2</c:v>
                  </c:pt>
                  <c:pt idx="4">
                    <c:v>4.8045117684665239E-2</c:v>
                  </c:pt>
                </c:numCache>
              </c:numRef>
            </c:plus>
            <c:minus>
              <c:numRef>
                <c:f>'Tc - blank corrected'!$S$215:$W$215</c:f>
                <c:numCache>
                  <c:formatCode>General</c:formatCode>
                  <c:ptCount val="5"/>
                  <c:pt idx="0">
                    <c:v>0.59315900636980479</c:v>
                  </c:pt>
                  <c:pt idx="1">
                    <c:v>0.42949194792606865</c:v>
                  </c:pt>
                  <c:pt idx="2">
                    <c:v>5.2346466858734892</c:v>
                  </c:pt>
                  <c:pt idx="3">
                    <c:v>4.9356976316536072E-2</c:v>
                  </c:pt>
                  <c:pt idx="4">
                    <c:v>4.8045117684665239E-2</c:v>
                  </c:pt>
                </c:numCache>
              </c:numRef>
            </c:minus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errBars>
          <c:xVal>
            <c:numRef>
              <c:f>'Tc - blank corrected'!$S$206:$W$206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'Tc - blank corrected'!$S$210:$W$210</c:f>
              <c:numCache>
                <c:formatCode>0.0</c:formatCode>
                <c:ptCount val="5"/>
                <c:pt idx="0">
                  <c:v>103.09557109557109</c:v>
                </c:pt>
                <c:pt idx="1">
                  <c:v>95.556909090909102</c:v>
                </c:pt>
                <c:pt idx="2">
                  <c:v>38.221111111111107</c:v>
                </c:pt>
                <c:pt idx="3">
                  <c:v>1.2786111111111114</c:v>
                </c:pt>
                <c:pt idx="4">
                  <c:v>0.91833333333333333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20256"/>
        <c:axId val="78018048"/>
      </c:scatterChart>
      <c:valAx>
        <c:axId val="7752025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018048"/>
        <c:crosses val="autoZero"/>
        <c:crossBetween val="midCat"/>
      </c:valAx>
      <c:valAx>
        <c:axId val="780180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7520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strRef>
              <c:f>'Tc - blank corrected'!$R$199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'Tc - blank corrected'!$S$175:$Z$175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'Tc - blank corrected'!$S$199:$Z$199</c:f>
              <c:numCache>
                <c:formatCode>0.0</c:formatCode>
                <c:ptCount val="8"/>
                <c:pt idx="0">
                  <c:v>98.370442890442888</c:v>
                </c:pt>
                <c:pt idx="1">
                  <c:v>98.924909090909097</c:v>
                </c:pt>
                <c:pt idx="2">
                  <c:v>97.115272727272711</c:v>
                </c:pt>
                <c:pt idx="3">
                  <c:v>52.382828282828278</c:v>
                </c:pt>
                <c:pt idx="4">
                  <c:v>8.0772222222222236</c:v>
                </c:pt>
                <c:pt idx="5">
                  <c:v>2.0422222222222222</c:v>
                </c:pt>
                <c:pt idx="6">
                  <c:v>1.6791666666666665</c:v>
                </c:pt>
                <c:pt idx="7">
                  <c:v>1.4483333333333333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08064"/>
        <c:axId val="77609984"/>
      </c:scatterChart>
      <c:valAx>
        <c:axId val="7760806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609984"/>
        <c:crosses val="autoZero"/>
        <c:crossBetween val="midCat"/>
      </c:valAx>
      <c:valAx>
        <c:axId val="776099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7608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'Tc - blank corrected'!$R$196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corrected'!$S$202:$Z$202</c:f>
                <c:numCache>
                  <c:formatCode>General</c:formatCode>
                  <c:ptCount val="8"/>
                  <c:pt idx="0">
                    <c:v>0.48212288066202619</c:v>
                  </c:pt>
                  <c:pt idx="1">
                    <c:v>0.8018522208780009</c:v>
                  </c:pt>
                  <c:pt idx="2">
                    <c:v>0.44227236428392097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1.7038504415471727</c:v>
                  </c:pt>
                </c:numCache>
              </c:numRef>
            </c:plus>
            <c:minus>
              <c:numRef>
                <c:f>'Tc - blank corrected'!$S$202:$Z$202</c:f>
                <c:numCache>
                  <c:formatCode>General</c:formatCode>
                  <c:ptCount val="8"/>
                  <c:pt idx="0">
                    <c:v>0.48212288066202619</c:v>
                  </c:pt>
                  <c:pt idx="1">
                    <c:v>0.8018522208780009</c:v>
                  </c:pt>
                  <c:pt idx="2">
                    <c:v>0.44227236428392097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1.7038504415471727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'Tc - blank corrected'!$S$175:$AA$175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'Tc - blank corrected'!$S$196:$AA$196</c:f>
              <c:numCache>
                <c:formatCode>0.0</c:formatCode>
                <c:ptCount val="9"/>
                <c:pt idx="0">
                  <c:v>97.545998445998435</c:v>
                </c:pt>
                <c:pt idx="1">
                  <c:v>96.543575757575766</c:v>
                </c:pt>
                <c:pt idx="2">
                  <c:v>96.621643097643087</c:v>
                </c:pt>
                <c:pt idx="3">
                  <c:v>88.467272727272714</c:v>
                </c:pt>
                <c:pt idx="4">
                  <c:v>52.574074074074076</c:v>
                </c:pt>
                <c:pt idx="5">
                  <c:v>11.561296296296296</c:v>
                </c:pt>
                <c:pt idx="6">
                  <c:v>5.0982407407407404</c:v>
                </c:pt>
                <c:pt idx="7">
                  <c:v>3.154074074074074</c:v>
                </c:pt>
                <c:pt idx="8">
                  <c:v>1.1837037037037037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'Tc - blank corrected'!$R$197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corrected'!$S$203:$Z$203</c:f>
                <c:numCache>
                  <c:formatCode>General</c:formatCode>
                  <c:ptCount val="8"/>
                  <c:pt idx="0">
                    <c:v>0.48104740290588216</c:v>
                  </c:pt>
                  <c:pt idx="1">
                    <c:v>1.2785502702869367</c:v>
                  </c:pt>
                  <c:pt idx="2">
                    <c:v>2.0248051647801577</c:v>
                  </c:pt>
                  <c:pt idx="3">
                    <c:v>6.5742959169663742</c:v>
                  </c:pt>
                  <c:pt idx="4">
                    <c:v>1.2180531800306211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plus>
            <c:minus>
              <c:numRef>
                <c:f>'Tc - blank corrected'!$S$203:$Z$203</c:f>
                <c:numCache>
                  <c:formatCode>General</c:formatCode>
                  <c:ptCount val="8"/>
                  <c:pt idx="0">
                    <c:v>0.48104740290588216</c:v>
                  </c:pt>
                  <c:pt idx="1">
                    <c:v>1.2785502702869367</c:v>
                  </c:pt>
                  <c:pt idx="2">
                    <c:v>2.0248051647801577</c:v>
                  </c:pt>
                  <c:pt idx="3">
                    <c:v>6.5742959169663742</c:v>
                  </c:pt>
                  <c:pt idx="4">
                    <c:v>1.2180531800306211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'Tc - blank corrected'!$S$175:$AA$175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'Tc - blank corrected'!$S$197:$AA$197</c:f>
              <c:numCache>
                <c:formatCode>0.0</c:formatCode>
                <c:ptCount val="9"/>
                <c:pt idx="0">
                  <c:v>98.418078218078222</c:v>
                </c:pt>
                <c:pt idx="1">
                  <c:v>96.793729603729616</c:v>
                </c:pt>
                <c:pt idx="2">
                  <c:v>94.158976430976423</c:v>
                </c:pt>
                <c:pt idx="3">
                  <c:v>34.668260381593711</c:v>
                </c:pt>
                <c:pt idx="4">
                  <c:v>5.9664814814814822</c:v>
                </c:pt>
                <c:pt idx="5">
                  <c:v>1.8511111111111116</c:v>
                </c:pt>
                <c:pt idx="6">
                  <c:v>1.8310185185185186</c:v>
                </c:pt>
                <c:pt idx="7">
                  <c:v>1.3012962962962962</c:v>
                </c:pt>
                <c:pt idx="8">
                  <c:v>0.64666666666666683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'Tc - blank corrected'!$R$198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corrected'!$S$204:$Z$204</c:f>
                <c:numCache>
                  <c:formatCode>General</c:formatCode>
                  <c:ptCount val="8"/>
                  <c:pt idx="0">
                    <c:v>1.070176495170865</c:v>
                  </c:pt>
                  <c:pt idx="1">
                    <c:v>0.91303418806276315</c:v>
                  </c:pt>
                  <c:pt idx="2">
                    <c:v>3.4463999364620208</c:v>
                  </c:pt>
                  <c:pt idx="3">
                    <c:v>0.72908533937994213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0.2186566379249478</c:v>
                  </c:pt>
                </c:numCache>
              </c:numRef>
            </c:plus>
            <c:minus>
              <c:numRef>
                <c:f>'Tc - blank corrected'!$S$204:$Z$204</c:f>
                <c:numCache>
                  <c:formatCode>General</c:formatCode>
                  <c:ptCount val="8"/>
                  <c:pt idx="0">
                    <c:v>1.070176495170865</c:v>
                  </c:pt>
                  <c:pt idx="1">
                    <c:v>0.91303418806276315</c:v>
                  </c:pt>
                  <c:pt idx="2">
                    <c:v>3.4463999364620208</c:v>
                  </c:pt>
                  <c:pt idx="3">
                    <c:v>0.72908533937994213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0.2186566379249478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'Tc - blank corrected'!$S$175:$AA$175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'Tc - blank corrected'!$S$198:$AA$198</c:f>
              <c:numCache>
                <c:formatCode>0.0</c:formatCode>
                <c:ptCount val="9"/>
                <c:pt idx="0">
                  <c:v>96.923263403263405</c:v>
                </c:pt>
                <c:pt idx="1">
                  <c:v>83.296242424242408</c:v>
                </c:pt>
                <c:pt idx="2">
                  <c:v>29.755272727272729</c:v>
                </c:pt>
                <c:pt idx="3">
                  <c:v>13.736902356902355</c:v>
                </c:pt>
                <c:pt idx="4">
                  <c:v>6.4878395061728407</c:v>
                </c:pt>
                <c:pt idx="5">
                  <c:v>2.9742592592592598</c:v>
                </c:pt>
                <c:pt idx="6">
                  <c:v>2.368981481481482</c:v>
                </c:pt>
                <c:pt idx="7">
                  <c:v>1.6185185185185185</c:v>
                </c:pt>
                <c:pt idx="8">
                  <c:v>0.65759259259259262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'Tc - blank corrected'!$R$199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'Tc - blank corrected'!$S$175:$AA$175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'Tc - blank corrected'!$S$199:$AA$199</c:f>
              <c:numCache>
                <c:formatCode>0.0</c:formatCode>
                <c:ptCount val="9"/>
                <c:pt idx="0">
                  <c:v>98.370442890442888</c:v>
                </c:pt>
                <c:pt idx="1">
                  <c:v>98.924909090909097</c:v>
                </c:pt>
                <c:pt idx="2">
                  <c:v>97.115272727272711</c:v>
                </c:pt>
                <c:pt idx="3">
                  <c:v>52.382828282828278</c:v>
                </c:pt>
                <c:pt idx="4">
                  <c:v>8.0772222222222236</c:v>
                </c:pt>
                <c:pt idx="5">
                  <c:v>2.0422222222222222</c:v>
                </c:pt>
                <c:pt idx="6">
                  <c:v>1.6791666666666665</c:v>
                </c:pt>
                <c:pt idx="7">
                  <c:v>1.4483333333333333</c:v>
                </c:pt>
                <c:pt idx="8">
                  <c:v>1.0716666666666668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'Tc - blank corrected'!$R$208</c:f>
              <c:strCache>
                <c:ptCount val="1"/>
                <c:pt idx="0">
                  <c:v>HRCx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corrected'!$S$213:$W$213</c:f>
                <c:numCache>
                  <c:formatCode>General</c:formatCode>
                  <c:ptCount val="5"/>
                  <c:pt idx="0">
                    <c:v>0.45360706435888482</c:v>
                  </c:pt>
                  <c:pt idx="1">
                    <c:v>0.78415347137321689</c:v>
                  </c:pt>
                  <c:pt idx="2">
                    <c:v>0.31136943640300552</c:v>
                  </c:pt>
                  <c:pt idx="3">
                    <c:v>0.74262360238199487</c:v>
                  </c:pt>
                  <c:pt idx="4">
                    <c:v>0.56632424294580963</c:v>
                  </c:pt>
                </c:numCache>
              </c:numRef>
            </c:plus>
            <c:minus>
              <c:numRef>
                <c:f>'Tc - blank corrected'!$S$213:$W$213</c:f>
                <c:numCache>
                  <c:formatCode>General</c:formatCode>
                  <c:ptCount val="5"/>
                  <c:pt idx="0">
                    <c:v>0.45360706435888482</c:v>
                  </c:pt>
                  <c:pt idx="1">
                    <c:v>0.78415347137321689</c:v>
                  </c:pt>
                  <c:pt idx="2">
                    <c:v>0.31136943640300552</c:v>
                  </c:pt>
                  <c:pt idx="3">
                    <c:v>0.74262360238199487</c:v>
                  </c:pt>
                  <c:pt idx="4">
                    <c:v>0.56632424294580963</c:v>
                  </c:pt>
                </c:numCache>
              </c:numRef>
            </c:minus>
          </c:errBars>
          <c:xVal>
            <c:numRef>
              <c:f>'Tc - blank corrected'!$S$206:$X$206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  <c:pt idx="5">
                  <c:v>230</c:v>
                </c:pt>
              </c:numCache>
            </c:numRef>
          </c:xVal>
          <c:yVal>
            <c:numRef>
              <c:f>'Tc - blank corrected'!$S$208:$X$208</c:f>
              <c:numCache>
                <c:formatCode>0.0</c:formatCode>
                <c:ptCount val="6"/>
                <c:pt idx="0">
                  <c:v>107.72634032634032</c:v>
                </c:pt>
                <c:pt idx="1">
                  <c:v>105.72490909090909</c:v>
                </c:pt>
                <c:pt idx="2">
                  <c:v>102.91833333333334</c:v>
                </c:pt>
                <c:pt idx="3">
                  <c:v>98.758055555555572</c:v>
                </c:pt>
                <c:pt idx="4">
                  <c:v>96.165555555555557</c:v>
                </c:pt>
                <c:pt idx="5">
                  <c:v>87.430555555555557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'Tc - blank corrected'!$R$209</c:f>
              <c:strCache>
                <c:ptCount val="1"/>
                <c:pt idx="0">
                  <c:v>MRCx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corrected'!$S$214:$W$214</c:f>
                <c:numCache>
                  <c:formatCode>General</c:formatCode>
                  <c:ptCount val="5"/>
                  <c:pt idx="0">
                    <c:v>0.55441763804817989</c:v>
                  </c:pt>
                  <c:pt idx="1">
                    <c:v>0.21419876542853955</c:v>
                  </c:pt>
                  <c:pt idx="2">
                    <c:v>0.26102894688350314</c:v>
                  </c:pt>
                  <c:pt idx="3">
                    <c:v>0.45524210083247746</c:v>
                  </c:pt>
                  <c:pt idx="4">
                    <c:v>0.33833880674280725</c:v>
                  </c:pt>
                </c:numCache>
              </c:numRef>
            </c:plus>
            <c:minus>
              <c:numRef>
                <c:f>'Tc - blank corrected'!$S$214:$W$214</c:f>
                <c:numCache>
                  <c:formatCode>General</c:formatCode>
                  <c:ptCount val="5"/>
                  <c:pt idx="0">
                    <c:v>0.55441763804817989</c:v>
                  </c:pt>
                  <c:pt idx="1">
                    <c:v>0.21419876542853955</c:v>
                  </c:pt>
                  <c:pt idx="2">
                    <c:v>0.26102894688350314</c:v>
                  </c:pt>
                  <c:pt idx="3">
                    <c:v>0.45524210083247746</c:v>
                  </c:pt>
                  <c:pt idx="4">
                    <c:v>0.33833880674280725</c:v>
                  </c:pt>
                </c:numCache>
              </c:numRef>
            </c:minus>
          </c:errBars>
          <c:xVal>
            <c:numRef>
              <c:f>'Tc - blank corrected'!$S$206:$X$206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  <c:pt idx="5">
                  <c:v>230</c:v>
                </c:pt>
              </c:numCache>
            </c:numRef>
          </c:xVal>
          <c:yVal>
            <c:numRef>
              <c:f>'Tc - blank corrected'!$S$209:$X$209</c:f>
              <c:numCache>
                <c:formatCode>0.0</c:formatCode>
                <c:ptCount val="6"/>
                <c:pt idx="0">
                  <c:v>111.70497280497278</c:v>
                </c:pt>
                <c:pt idx="1">
                  <c:v>104.81624242424243</c:v>
                </c:pt>
                <c:pt idx="2">
                  <c:v>97.998888888888885</c:v>
                </c:pt>
                <c:pt idx="3">
                  <c:v>87.382499999999993</c:v>
                </c:pt>
                <c:pt idx="4">
                  <c:v>76.581111111111113</c:v>
                </c:pt>
                <c:pt idx="5">
                  <c:v>41.726111111111116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'Tc - blank corrected'!$R$210</c:f>
              <c:strCache>
                <c:ptCount val="1"/>
                <c:pt idx="0">
                  <c:v>EHCx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corrected'!$S$215:$W$215</c:f>
                <c:numCache>
                  <c:formatCode>General</c:formatCode>
                  <c:ptCount val="5"/>
                  <c:pt idx="0">
                    <c:v>0.59315900636980479</c:v>
                  </c:pt>
                  <c:pt idx="1">
                    <c:v>0.42949194792606865</c:v>
                  </c:pt>
                  <c:pt idx="2">
                    <c:v>5.2346466858734892</c:v>
                  </c:pt>
                  <c:pt idx="3">
                    <c:v>4.9356976316536072E-2</c:v>
                  </c:pt>
                  <c:pt idx="4">
                    <c:v>4.8045117684665239E-2</c:v>
                  </c:pt>
                </c:numCache>
              </c:numRef>
            </c:plus>
            <c:minus>
              <c:numRef>
                <c:f>'Tc - blank corrected'!$S$215:$W$215</c:f>
                <c:numCache>
                  <c:formatCode>General</c:formatCode>
                  <c:ptCount val="5"/>
                  <c:pt idx="0">
                    <c:v>0.59315900636980479</c:v>
                  </c:pt>
                  <c:pt idx="1">
                    <c:v>0.42949194792606865</c:v>
                  </c:pt>
                  <c:pt idx="2">
                    <c:v>5.2346466858734892</c:v>
                  </c:pt>
                  <c:pt idx="3">
                    <c:v>4.9356976316536072E-2</c:v>
                  </c:pt>
                  <c:pt idx="4">
                    <c:v>4.8045117684665239E-2</c:v>
                  </c:pt>
                </c:numCache>
              </c:numRef>
            </c:minus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errBars>
          <c:xVal>
            <c:numRef>
              <c:f>'Tc - blank corrected'!$S$206:$X$206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  <c:pt idx="5">
                  <c:v>230</c:v>
                </c:pt>
              </c:numCache>
            </c:numRef>
          </c:xVal>
          <c:yVal>
            <c:numRef>
              <c:f>'Tc - blank corrected'!$S$210:$X$210</c:f>
              <c:numCache>
                <c:formatCode>0.0</c:formatCode>
                <c:ptCount val="6"/>
                <c:pt idx="0">
                  <c:v>103.09557109557109</c:v>
                </c:pt>
                <c:pt idx="1">
                  <c:v>95.556909090909102</c:v>
                </c:pt>
                <c:pt idx="2">
                  <c:v>38.221111111111107</c:v>
                </c:pt>
                <c:pt idx="3">
                  <c:v>1.2786111111111114</c:v>
                </c:pt>
                <c:pt idx="4">
                  <c:v>0.91833333333333333</c:v>
                </c:pt>
                <c:pt idx="5">
                  <c:v>0.57777777777777783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63872"/>
        <c:axId val="78070144"/>
      </c:scatterChart>
      <c:valAx>
        <c:axId val="78063872"/>
        <c:scaling>
          <c:orientation val="minMax"/>
          <c:max val="2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070144"/>
        <c:crosses val="autoZero"/>
        <c:crossBetween val="midCat"/>
      </c:valAx>
      <c:valAx>
        <c:axId val="78070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80638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Tc post bioreduction (with</a:t>
            </a:r>
            <a:r>
              <a:rPr lang="en-GB" baseline="0"/>
              <a:t> blank subtraction)</a:t>
            </a:r>
            <a:endParaRPr lang="en-GB"/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'Tc - blank corrected'!$R$196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corrected'!$S$202:$AA$202</c:f>
                <c:numCache>
                  <c:formatCode>General</c:formatCode>
                  <c:ptCount val="9"/>
                  <c:pt idx="0">
                    <c:v>0.48212288066202619</c:v>
                  </c:pt>
                  <c:pt idx="1">
                    <c:v>0.8018522208780009</c:v>
                  </c:pt>
                  <c:pt idx="2">
                    <c:v>0.44227236428392097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1.7038504415471727</c:v>
                  </c:pt>
                  <c:pt idx="8">
                    <c:v>0.60430502885648241</c:v>
                  </c:pt>
                </c:numCache>
              </c:numRef>
            </c:plus>
            <c:minus>
              <c:numRef>
                <c:f>'Tc - blank corrected'!$S$202:$AA$202</c:f>
                <c:numCache>
                  <c:formatCode>General</c:formatCode>
                  <c:ptCount val="9"/>
                  <c:pt idx="0">
                    <c:v>0.48212288066202619</c:v>
                  </c:pt>
                  <c:pt idx="1">
                    <c:v>0.8018522208780009</c:v>
                  </c:pt>
                  <c:pt idx="2">
                    <c:v>0.44227236428392097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1.7038504415471727</c:v>
                  </c:pt>
                  <c:pt idx="8">
                    <c:v>0.60430502885648241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'Tc - blank corrected'!$S$175:$AA$175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'Tc - blank corrected'!$S$196:$AA$196</c:f>
              <c:numCache>
                <c:formatCode>0.0</c:formatCode>
                <c:ptCount val="9"/>
                <c:pt idx="0">
                  <c:v>97.545998445998435</c:v>
                </c:pt>
                <c:pt idx="1">
                  <c:v>96.543575757575766</c:v>
                </c:pt>
                <c:pt idx="2">
                  <c:v>96.621643097643087</c:v>
                </c:pt>
                <c:pt idx="3">
                  <c:v>88.467272727272714</c:v>
                </c:pt>
                <c:pt idx="4">
                  <c:v>52.574074074074076</c:v>
                </c:pt>
                <c:pt idx="5">
                  <c:v>11.561296296296296</c:v>
                </c:pt>
                <c:pt idx="6">
                  <c:v>5.0982407407407404</c:v>
                </c:pt>
                <c:pt idx="7">
                  <c:v>3.154074074074074</c:v>
                </c:pt>
                <c:pt idx="8">
                  <c:v>1.1837037037037037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'Tc - blank corrected'!$R$197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corrected'!$S$203:$Z$203</c:f>
                <c:numCache>
                  <c:formatCode>General</c:formatCode>
                  <c:ptCount val="8"/>
                  <c:pt idx="0">
                    <c:v>0.48104740290588216</c:v>
                  </c:pt>
                  <c:pt idx="1">
                    <c:v>1.2785502702869367</c:v>
                  </c:pt>
                  <c:pt idx="2">
                    <c:v>2.0248051647801577</c:v>
                  </c:pt>
                  <c:pt idx="3">
                    <c:v>6.5742959169663742</c:v>
                  </c:pt>
                  <c:pt idx="4">
                    <c:v>1.2180531800306211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plus>
            <c:minus>
              <c:numRef>
                <c:f>'Tc - blank corrected'!$S$203:$Z$203</c:f>
                <c:numCache>
                  <c:formatCode>General</c:formatCode>
                  <c:ptCount val="8"/>
                  <c:pt idx="0">
                    <c:v>0.48104740290588216</c:v>
                  </c:pt>
                  <c:pt idx="1">
                    <c:v>1.2785502702869367</c:v>
                  </c:pt>
                  <c:pt idx="2">
                    <c:v>2.0248051647801577</c:v>
                  </c:pt>
                  <c:pt idx="3">
                    <c:v>6.5742959169663742</c:v>
                  </c:pt>
                  <c:pt idx="4">
                    <c:v>1.2180531800306211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'Tc - blank corrected'!$S$175:$AA$175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'Tc - blank corrected'!$S$197:$AA$197</c:f>
              <c:numCache>
                <c:formatCode>0.0</c:formatCode>
                <c:ptCount val="9"/>
                <c:pt idx="0">
                  <c:v>98.418078218078222</c:v>
                </c:pt>
                <c:pt idx="1">
                  <c:v>96.793729603729616</c:v>
                </c:pt>
                <c:pt idx="2">
                  <c:v>94.158976430976423</c:v>
                </c:pt>
                <c:pt idx="3">
                  <c:v>34.668260381593711</c:v>
                </c:pt>
                <c:pt idx="4">
                  <c:v>5.9664814814814822</c:v>
                </c:pt>
                <c:pt idx="5">
                  <c:v>1.8511111111111116</c:v>
                </c:pt>
                <c:pt idx="6">
                  <c:v>1.8310185185185186</c:v>
                </c:pt>
                <c:pt idx="7">
                  <c:v>1.3012962962962962</c:v>
                </c:pt>
                <c:pt idx="8">
                  <c:v>0.64666666666666683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'Tc - blank corrected'!$R$198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corrected'!$S$204:$Z$204</c:f>
                <c:numCache>
                  <c:formatCode>General</c:formatCode>
                  <c:ptCount val="8"/>
                  <c:pt idx="0">
                    <c:v>1.070176495170865</c:v>
                  </c:pt>
                  <c:pt idx="1">
                    <c:v>0.91303418806276315</c:v>
                  </c:pt>
                  <c:pt idx="2">
                    <c:v>3.4463999364620208</c:v>
                  </c:pt>
                  <c:pt idx="3">
                    <c:v>0.72908533937994213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0.2186566379249478</c:v>
                  </c:pt>
                </c:numCache>
              </c:numRef>
            </c:plus>
            <c:minus>
              <c:numRef>
                <c:f>'Tc - blank corrected'!$S$204:$Z$204</c:f>
                <c:numCache>
                  <c:formatCode>General</c:formatCode>
                  <c:ptCount val="8"/>
                  <c:pt idx="0">
                    <c:v>1.070176495170865</c:v>
                  </c:pt>
                  <c:pt idx="1">
                    <c:v>0.91303418806276315</c:v>
                  </c:pt>
                  <c:pt idx="2">
                    <c:v>3.4463999364620208</c:v>
                  </c:pt>
                  <c:pt idx="3">
                    <c:v>0.72908533937994213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0.2186566379249478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'Tc - blank corrected'!$S$175:$AA$175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'Tc - blank corrected'!$S$198:$AA$198</c:f>
              <c:numCache>
                <c:formatCode>0.0</c:formatCode>
                <c:ptCount val="9"/>
                <c:pt idx="0">
                  <c:v>96.923263403263405</c:v>
                </c:pt>
                <c:pt idx="1">
                  <c:v>83.296242424242408</c:v>
                </c:pt>
                <c:pt idx="2">
                  <c:v>29.755272727272729</c:v>
                </c:pt>
                <c:pt idx="3">
                  <c:v>13.736902356902355</c:v>
                </c:pt>
                <c:pt idx="4">
                  <c:v>6.4878395061728407</c:v>
                </c:pt>
                <c:pt idx="5">
                  <c:v>2.9742592592592598</c:v>
                </c:pt>
                <c:pt idx="6">
                  <c:v>2.368981481481482</c:v>
                </c:pt>
                <c:pt idx="7">
                  <c:v>1.6185185185185185</c:v>
                </c:pt>
                <c:pt idx="8">
                  <c:v>0.65759259259259262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'Tc - blank corrected'!$R$199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'Tc - blank corrected'!$S$175:$AA$175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'Tc - blank corrected'!$S$199:$AA$199</c:f>
              <c:numCache>
                <c:formatCode>0.0</c:formatCode>
                <c:ptCount val="9"/>
                <c:pt idx="0">
                  <c:v>98.370442890442888</c:v>
                </c:pt>
                <c:pt idx="1">
                  <c:v>98.924909090909097</c:v>
                </c:pt>
                <c:pt idx="2">
                  <c:v>97.115272727272711</c:v>
                </c:pt>
                <c:pt idx="3">
                  <c:v>52.382828282828278</c:v>
                </c:pt>
                <c:pt idx="4">
                  <c:v>8.0772222222222236</c:v>
                </c:pt>
                <c:pt idx="5">
                  <c:v>2.0422222222222222</c:v>
                </c:pt>
                <c:pt idx="6">
                  <c:v>1.6791666666666665</c:v>
                </c:pt>
                <c:pt idx="7">
                  <c:v>1.4483333333333333</c:v>
                </c:pt>
                <c:pt idx="8">
                  <c:v>1.0716666666666668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6144"/>
        <c:axId val="78088064"/>
      </c:scatterChart>
      <c:valAx>
        <c:axId val="78086144"/>
        <c:scaling>
          <c:orientation val="minMax"/>
          <c:max val="2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088064"/>
        <c:crosses val="autoZero"/>
        <c:crossBetween val="midCat"/>
      </c:valAx>
      <c:valAx>
        <c:axId val="78088064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8086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pH!$A$19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pH!$B$25:$I$25</c:f>
                <c:numCache>
                  <c:formatCode>General</c:formatCode>
                  <c:ptCount val="8"/>
                  <c:pt idx="0">
                    <c:v>1.154700538379227E-2</c:v>
                  </c:pt>
                  <c:pt idx="1">
                    <c:v>2.88675134594817E-2</c:v>
                  </c:pt>
                  <c:pt idx="2">
                    <c:v>2.5166114784235766E-2</c:v>
                  </c:pt>
                  <c:pt idx="3">
                    <c:v>6.4291005073286514E-2</c:v>
                  </c:pt>
                  <c:pt idx="4">
                    <c:v>7.0710678118654502E-2</c:v>
                  </c:pt>
                  <c:pt idx="5">
                    <c:v>9.9999999999997868E-3</c:v>
                  </c:pt>
                  <c:pt idx="6">
                    <c:v>5.291502622129169E-2</c:v>
                  </c:pt>
                  <c:pt idx="7">
                    <c:v>3.4641016151377324E-2</c:v>
                  </c:pt>
                </c:numCache>
              </c:numRef>
            </c:plus>
            <c:minus>
              <c:numRef>
                <c:f>pH!$B$25:$I$25</c:f>
                <c:numCache>
                  <c:formatCode>General</c:formatCode>
                  <c:ptCount val="8"/>
                  <c:pt idx="0">
                    <c:v>1.154700538379227E-2</c:v>
                  </c:pt>
                  <c:pt idx="1">
                    <c:v>2.88675134594817E-2</c:v>
                  </c:pt>
                  <c:pt idx="2">
                    <c:v>2.5166114784235766E-2</c:v>
                  </c:pt>
                  <c:pt idx="3">
                    <c:v>6.4291005073286514E-2</c:v>
                  </c:pt>
                  <c:pt idx="4">
                    <c:v>7.0710678118654502E-2</c:v>
                  </c:pt>
                  <c:pt idx="5">
                    <c:v>9.9999999999997868E-3</c:v>
                  </c:pt>
                  <c:pt idx="6">
                    <c:v>5.291502622129169E-2</c:v>
                  </c:pt>
                  <c:pt idx="7">
                    <c:v>3.4641016151377324E-2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pH!$B$1:$I$1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pH!$B$19:$I$19</c:f>
              <c:numCache>
                <c:formatCode>0.00</c:formatCode>
                <c:ptCount val="8"/>
                <c:pt idx="0">
                  <c:v>6.913333333333334</c:v>
                </c:pt>
                <c:pt idx="1">
                  <c:v>6.9233333333333329</c:v>
                </c:pt>
                <c:pt idx="2">
                  <c:v>6.7466666666666661</c:v>
                </c:pt>
                <c:pt idx="3">
                  <c:v>6.663333333333334</c:v>
                </c:pt>
                <c:pt idx="4">
                  <c:v>6.42</c:v>
                </c:pt>
                <c:pt idx="5">
                  <c:v>6.13</c:v>
                </c:pt>
                <c:pt idx="6">
                  <c:v>6.22</c:v>
                </c:pt>
                <c:pt idx="7">
                  <c:v>5.98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pH!$A$20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pH!$B$26:$I$26</c:f>
                <c:numCache>
                  <c:formatCode>General</c:formatCode>
                  <c:ptCount val="8"/>
                  <c:pt idx="0">
                    <c:v>4.5092497528228866E-2</c:v>
                  </c:pt>
                  <c:pt idx="1">
                    <c:v>6.4291005073286334E-2</c:v>
                  </c:pt>
                  <c:pt idx="2">
                    <c:v>4.0414518843273822E-2</c:v>
                  </c:pt>
                  <c:pt idx="3">
                    <c:v>5.1961524227066236E-2</c:v>
                  </c:pt>
                  <c:pt idx="4">
                    <c:v>0.16862186493255626</c:v>
                  </c:pt>
                  <c:pt idx="5">
                    <c:v>0.13613718571108122</c:v>
                  </c:pt>
                  <c:pt idx="6">
                    <c:v>0.11590225767142483</c:v>
                  </c:pt>
                  <c:pt idx="7">
                    <c:v>3.2145502536643514E-2</c:v>
                  </c:pt>
                </c:numCache>
              </c:numRef>
            </c:plus>
            <c:minus>
              <c:numRef>
                <c:f>pH!$B$26:$I$26</c:f>
                <c:numCache>
                  <c:formatCode>General</c:formatCode>
                  <c:ptCount val="8"/>
                  <c:pt idx="0">
                    <c:v>4.5092497528228866E-2</c:v>
                  </c:pt>
                  <c:pt idx="1">
                    <c:v>6.4291005073286334E-2</c:v>
                  </c:pt>
                  <c:pt idx="2">
                    <c:v>4.0414518843273822E-2</c:v>
                  </c:pt>
                  <c:pt idx="3">
                    <c:v>5.1961524227066236E-2</c:v>
                  </c:pt>
                  <c:pt idx="4">
                    <c:v>0.16862186493255626</c:v>
                  </c:pt>
                  <c:pt idx="5">
                    <c:v>0.13613718571108122</c:v>
                  </c:pt>
                  <c:pt idx="6">
                    <c:v>0.11590225767142483</c:v>
                  </c:pt>
                  <c:pt idx="7">
                    <c:v>3.2145502536643514E-2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pH!$B$1:$I$1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pH!$B$20:$I$20</c:f>
              <c:numCache>
                <c:formatCode>0.00</c:formatCode>
                <c:ptCount val="8"/>
                <c:pt idx="0">
                  <c:v>6.7366666666666672</c:v>
                </c:pt>
                <c:pt idx="1">
                  <c:v>6.6766666666666667</c:v>
                </c:pt>
                <c:pt idx="2">
                  <c:v>6.5533333333333319</c:v>
                </c:pt>
                <c:pt idx="3">
                  <c:v>6.47</c:v>
                </c:pt>
                <c:pt idx="4">
                  <c:v>6.3266666666666671</c:v>
                </c:pt>
                <c:pt idx="5">
                  <c:v>5.956666666666667</c:v>
                </c:pt>
                <c:pt idx="6">
                  <c:v>6.1466666666666674</c:v>
                </c:pt>
                <c:pt idx="7">
                  <c:v>5.9033333333333333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pH!$A$21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pH!$B$27:$I$27</c:f>
                <c:numCache>
                  <c:formatCode>General</c:formatCode>
                  <c:ptCount val="8"/>
                  <c:pt idx="0">
                    <c:v>8.1445278152470574E-2</c:v>
                  </c:pt>
                  <c:pt idx="1">
                    <c:v>6.3508529610859024E-2</c:v>
                  </c:pt>
                  <c:pt idx="2">
                    <c:v>4.9497474683057895E-2</c:v>
                  </c:pt>
                  <c:pt idx="3">
                    <c:v>3.055050463303877E-2</c:v>
                  </c:pt>
                  <c:pt idx="4">
                    <c:v>4.0000000000000036E-2</c:v>
                  </c:pt>
                  <c:pt idx="5">
                    <c:v>0.17677669529663689</c:v>
                  </c:pt>
                  <c:pt idx="6">
                    <c:v>2.0816659994661379E-2</c:v>
                  </c:pt>
                  <c:pt idx="7">
                    <c:v>6.8068592855540844E-2</c:v>
                  </c:pt>
                </c:numCache>
              </c:numRef>
            </c:plus>
            <c:minus>
              <c:numRef>
                <c:f>pH!$B$27:$I$27</c:f>
                <c:numCache>
                  <c:formatCode>General</c:formatCode>
                  <c:ptCount val="8"/>
                  <c:pt idx="0">
                    <c:v>8.1445278152470574E-2</c:v>
                  </c:pt>
                  <c:pt idx="1">
                    <c:v>6.3508529610859024E-2</c:v>
                  </c:pt>
                  <c:pt idx="2">
                    <c:v>4.9497474683057895E-2</c:v>
                  </c:pt>
                  <c:pt idx="3">
                    <c:v>3.055050463303877E-2</c:v>
                  </c:pt>
                  <c:pt idx="4">
                    <c:v>4.0000000000000036E-2</c:v>
                  </c:pt>
                  <c:pt idx="5">
                    <c:v>0.17677669529663689</c:v>
                  </c:pt>
                  <c:pt idx="6">
                    <c:v>2.0816659994661379E-2</c:v>
                  </c:pt>
                  <c:pt idx="7">
                    <c:v>6.8068592855540844E-2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pH!$B$1:$I$1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pH!$B$21:$I$21</c:f>
              <c:numCache>
                <c:formatCode>0.00</c:formatCode>
                <c:ptCount val="8"/>
                <c:pt idx="0">
                  <c:v>7.333333333333333</c:v>
                </c:pt>
                <c:pt idx="1">
                  <c:v>7.1166666666666671</c:v>
                </c:pt>
                <c:pt idx="2">
                  <c:v>6.1850000000000005</c:v>
                </c:pt>
                <c:pt idx="3">
                  <c:v>6.3233333333333333</c:v>
                </c:pt>
                <c:pt idx="4">
                  <c:v>6.29</c:v>
                </c:pt>
                <c:pt idx="5">
                  <c:v>7.1449999999999996</c:v>
                </c:pt>
                <c:pt idx="6">
                  <c:v>6.9766666666666666</c:v>
                </c:pt>
                <c:pt idx="7">
                  <c:v>6.9033333333333333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pH!$A$22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pH!$B$35:$I$35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8</c:v>
                </c:pt>
                <c:pt idx="3">
                  <c:v>14</c:v>
                </c:pt>
                <c:pt idx="4">
                  <c:v>33</c:v>
                </c:pt>
                <c:pt idx="5">
                  <c:v>53</c:v>
                </c:pt>
                <c:pt idx="6">
                  <c:v>90</c:v>
                </c:pt>
              </c:numCache>
            </c:numRef>
          </c:xVal>
          <c:yVal>
            <c:numRef>
              <c:f>pH!$B$36:$I$36</c:f>
              <c:numCache>
                <c:formatCode>0.00</c:formatCode>
                <c:ptCount val="8"/>
                <c:pt idx="0">
                  <c:v>8.06</c:v>
                </c:pt>
                <c:pt idx="1">
                  <c:v>7.96</c:v>
                </c:pt>
                <c:pt idx="2">
                  <c:v>7.49</c:v>
                </c:pt>
                <c:pt idx="3">
                  <c:v>7.44</c:v>
                </c:pt>
                <c:pt idx="4">
                  <c:v>7.82</c:v>
                </c:pt>
                <c:pt idx="5">
                  <c:v>7.8</c:v>
                </c:pt>
                <c:pt idx="6">
                  <c:v>7.85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pH!$A$30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pH!$B$29:$F$29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pH!$B$30:$F$30</c:f>
              <c:numCache>
                <c:formatCode>0.00</c:formatCode>
                <c:ptCount val="5"/>
                <c:pt idx="0">
                  <c:v>6.45</c:v>
                </c:pt>
                <c:pt idx="1">
                  <c:v>6.51</c:v>
                </c:pt>
                <c:pt idx="2">
                  <c:v>6.72</c:v>
                </c:pt>
                <c:pt idx="3">
                  <c:v>6.62</c:v>
                </c:pt>
                <c:pt idx="4">
                  <c:v>6.53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pH!$A$31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pH!$B$29:$F$29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pH!$B$31:$F$31</c:f>
              <c:numCache>
                <c:formatCode>0.00</c:formatCode>
                <c:ptCount val="5"/>
                <c:pt idx="0">
                  <c:v>6.26</c:v>
                </c:pt>
                <c:pt idx="1">
                  <c:v>6.29</c:v>
                </c:pt>
                <c:pt idx="2">
                  <c:v>6.54</c:v>
                </c:pt>
                <c:pt idx="3">
                  <c:v>6.48</c:v>
                </c:pt>
                <c:pt idx="4">
                  <c:v>6.37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pH!$A$32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pH!$B$29:$F$29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pH!$B$32:$F$32</c:f>
              <c:numCache>
                <c:formatCode>0.00</c:formatCode>
                <c:ptCount val="5"/>
                <c:pt idx="0">
                  <c:v>7.67</c:v>
                </c:pt>
                <c:pt idx="1">
                  <c:v>7.63</c:v>
                </c:pt>
                <c:pt idx="2">
                  <c:v>7.34</c:v>
                </c:pt>
                <c:pt idx="3">
                  <c:v>7.47</c:v>
                </c:pt>
                <c:pt idx="4">
                  <c:v>7.45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91232"/>
        <c:axId val="96193152"/>
      </c:scatterChart>
      <c:valAx>
        <c:axId val="9619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193152"/>
        <c:crosses val="autoZero"/>
        <c:crossBetween val="midCat"/>
      </c:valAx>
      <c:valAx>
        <c:axId val="96193152"/>
        <c:scaling>
          <c:orientation val="minMax"/>
          <c:max val="9"/>
          <c:min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pH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6191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Eh!$A$34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Eh!$B$40:$I$40</c:f>
                <c:numCache>
                  <c:formatCode>General</c:formatCode>
                  <c:ptCount val="8"/>
                  <c:pt idx="0">
                    <c:v>4.5938364504337068</c:v>
                  </c:pt>
                  <c:pt idx="1">
                    <c:v>2.2233608194203023</c:v>
                  </c:pt>
                  <c:pt idx="2">
                    <c:v>15.931833960135702</c:v>
                  </c:pt>
                  <c:pt idx="3">
                    <c:v>10.085137579626767</c:v>
                  </c:pt>
                  <c:pt idx="4">
                    <c:v>2.7577164466275392</c:v>
                  </c:pt>
                  <c:pt idx="5">
                    <c:v>5.2048054718692383</c:v>
                  </c:pt>
                  <c:pt idx="6">
                    <c:v>5.0292477900112829</c:v>
                  </c:pt>
                  <c:pt idx="7">
                    <c:v>2.793444707405774</c:v>
                  </c:pt>
                </c:numCache>
              </c:numRef>
            </c:plus>
            <c:minus>
              <c:numRef>
                <c:f>Eh!$B$40:$I$40</c:f>
                <c:numCache>
                  <c:formatCode>General</c:formatCode>
                  <c:ptCount val="8"/>
                  <c:pt idx="0">
                    <c:v>4.5938364504337068</c:v>
                  </c:pt>
                  <c:pt idx="1">
                    <c:v>2.2233608194203023</c:v>
                  </c:pt>
                  <c:pt idx="2">
                    <c:v>15.931833960135702</c:v>
                  </c:pt>
                  <c:pt idx="3">
                    <c:v>10.085137579626767</c:v>
                  </c:pt>
                  <c:pt idx="4">
                    <c:v>2.7577164466275392</c:v>
                  </c:pt>
                  <c:pt idx="5">
                    <c:v>5.2048054718692383</c:v>
                  </c:pt>
                  <c:pt idx="6">
                    <c:v>5.0292477900112829</c:v>
                  </c:pt>
                  <c:pt idx="7">
                    <c:v>2.793444707405774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Eh!$B$34:$I$34</c:f>
              <c:numCache>
                <c:formatCode>0.0</c:formatCode>
                <c:ptCount val="8"/>
                <c:pt idx="0">
                  <c:v>286.96666666666664</c:v>
                </c:pt>
                <c:pt idx="1">
                  <c:v>271.43333333333334</c:v>
                </c:pt>
                <c:pt idx="2">
                  <c:v>199.0333333333333</c:v>
                </c:pt>
                <c:pt idx="3">
                  <c:v>106.39999999999999</c:v>
                </c:pt>
                <c:pt idx="4">
                  <c:v>94.25</c:v>
                </c:pt>
                <c:pt idx="5">
                  <c:v>103.39999999999999</c:v>
                </c:pt>
                <c:pt idx="6">
                  <c:v>115.66666666666667</c:v>
                </c:pt>
                <c:pt idx="7">
                  <c:v>118.53333333333335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Eh!$A$35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Eh!$B$41:$I$41</c:f>
                <c:numCache>
                  <c:formatCode>General</c:formatCode>
                  <c:ptCount val="8"/>
                  <c:pt idx="0">
                    <c:v>7.9956238030562661</c:v>
                  </c:pt>
                  <c:pt idx="1">
                    <c:v>11.931470990619715</c:v>
                  </c:pt>
                  <c:pt idx="2">
                    <c:v>9.7766729173749773</c:v>
                  </c:pt>
                  <c:pt idx="3">
                    <c:v>17.263931572308056</c:v>
                  </c:pt>
                  <c:pt idx="4">
                    <c:v>7.2279549897141218</c:v>
                  </c:pt>
                  <c:pt idx="5">
                    <c:v>6.0541996443240391</c:v>
                  </c:pt>
                  <c:pt idx="6">
                    <c:v>1.379613472438322</c:v>
                  </c:pt>
                  <c:pt idx="7">
                    <c:v>2.490649179096351</c:v>
                  </c:pt>
                </c:numCache>
              </c:numRef>
            </c:plus>
            <c:minus>
              <c:numRef>
                <c:f>Eh!$B$41:$I$41</c:f>
                <c:numCache>
                  <c:formatCode>General</c:formatCode>
                  <c:ptCount val="8"/>
                  <c:pt idx="0">
                    <c:v>7.9956238030562661</c:v>
                  </c:pt>
                  <c:pt idx="1">
                    <c:v>11.931470990619715</c:v>
                  </c:pt>
                  <c:pt idx="2">
                    <c:v>9.7766729173749773</c:v>
                  </c:pt>
                  <c:pt idx="3">
                    <c:v>17.263931572308056</c:v>
                  </c:pt>
                  <c:pt idx="4">
                    <c:v>7.2279549897141218</c:v>
                  </c:pt>
                  <c:pt idx="5">
                    <c:v>6.0541996443240391</c:v>
                  </c:pt>
                  <c:pt idx="6">
                    <c:v>1.379613472438322</c:v>
                  </c:pt>
                  <c:pt idx="7">
                    <c:v>2.490649179096351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Eh!$B$35:$I$35</c:f>
              <c:numCache>
                <c:formatCode>0.0</c:formatCode>
                <c:ptCount val="8"/>
                <c:pt idx="0">
                  <c:v>249.6</c:v>
                </c:pt>
                <c:pt idx="1">
                  <c:v>229.79999999999998</c:v>
                </c:pt>
                <c:pt idx="2">
                  <c:v>109.93333333333332</c:v>
                </c:pt>
                <c:pt idx="3">
                  <c:v>82.86666666666666</c:v>
                </c:pt>
                <c:pt idx="4">
                  <c:v>86.966666666666683</c:v>
                </c:pt>
                <c:pt idx="5">
                  <c:v>99.866666666666674</c:v>
                </c:pt>
                <c:pt idx="6">
                  <c:v>110.23333333333333</c:v>
                </c:pt>
                <c:pt idx="7">
                  <c:v>116.76666666666667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Eh!$A$36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Eh!$B$42:$I$42</c:f>
                <c:numCache>
                  <c:formatCode>General</c:formatCode>
                  <c:ptCount val="8"/>
                  <c:pt idx="0">
                    <c:v>5.644761583391575</c:v>
                  </c:pt>
                  <c:pt idx="1">
                    <c:v>1.5874507866387555</c:v>
                  </c:pt>
                  <c:pt idx="2">
                    <c:v>7.0465121395860306</c:v>
                  </c:pt>
                  <c:pt idx="3">
                    <c:v>5.5758407437802626</c:v>
                  </c:pt>
                  <c:pt idx="4">
                    <c:v>4.3863424398922621</c:v>
                  </c:pt>
                  <c:pt idx="5">
                    <c:v>5.9101607423148872</c:v>
                  </c:pt>
                  <c:pt idx="6">
                    <c:v>4.4769781475157133</c:v>
                  </c:pt>
                  <c:pt idx="7">
                    <c:v>2.4006943440041155</c:v>
                  </c:pt>
                </c:numCache>
              </c:numRef>
            </c:plus>
            <c:minus>
              <c:numRef>
                <c:f>Eh!$B$42:$I$42</c:f>
                <c:numCache>
                  <c:formatCode>General</c:formatCode>
                  <c:ptCount val="8"/>
                  <c:pt idx="0">
                    <c:v>5.644761583391575</c:v>
                  </c:pt>
                  <c:pt idx="1">
                    <c:v>1.5874507866387555</c:v>
                  </c:pt>
                  <c:pt idx="2">
                    <c:v>7.0465121395860306</c:v>
                  </c:pt>
                  <c:pt idx="3">
                    <c:v>5.5758407437802626</c:v>
                  </c:pt>
                  <c:pt idx="4">
                    <c:v>4.3863424398922621</c:v>
                  </c:pt>
                  <c:pt idx="5">
                    <c:v>5.9101607423148872</c:v>
                  </c:pt>
                  <c:pt idx="6">
                    <c:v>4.4769781475157133</c:v>
                  </c:pt>
                  <c:pt idx="7">
                    <c:v>2.4006943440041155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Eh!$B$36:$I$36</c:f>
              <c:numCache>
                <c:formatCode>0.0</c:formatCode>
                <c:ptCount val="8"/>
                <c:pt idx="0">
                  <c:v>245.93333333333331</c:v>
                </c:pt>
                <c:pt idx="1">
                  <c:v>218</c:v>
                </c:pt>
                <c:pt idx="2">
                  <c:v>83.333333333333329</c:v>
                </c:pt>
                <c:pt idx="3">
                  <c:v>94.09999999999998</c:v>
                </c:pt>
                <c:pt idx="4">
                  <c:v>76.5</c:v>
                </c:pt>
                <c:pt idx="5">
                  <c:v>-36.20000000000001</c:v>
                </c:pt>
                <c:pt idx="6">
                  <c:v>-47.466666666666669</c:v>
                </c:pt>
                <c:pt idx="7">
                  <c:v>-58.933333333333316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Eh!$A$37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Eh!$B$51:$H$51</c:f>
              <c:numCache>
                <c:formatCode>General</c:formatCode>
                <c:ptCount val="7"/>
                <c:pt idx="0">
                  <c:v>4.1666666666666664E-2</c:v>
                </c:pt>
                <c:pt idx="1">
                  <c:v>1</c:v>
                </c:pt>
                <c:pt idx="2">
                  <c:v>8</c:v>
                </c:pt>
                <c:pt idx="3">
                  <c:v>14</c:v>
                </c:pt>
                <c:pt idx="4">
                  <c:v>33</c:v>
                </c:pt>
                <c:pt idx="5">
                  <c:v>53</c:v>
                </c:pt>
                <c:pt idx="6">
                  <c:v>90</c:v>
                </c:pt>
              </c:numCache>
            </c:numRef>
          </c:xVal>
          <c:yVal>
            <c:numRef>
              <c:f>Eh!$B$52:$H$52</c:f>
              <c:numCache>
                <c:formatCode>0.00</c:formatCode>
                <c:ptCount val="7"/>
                <c:pt idx="0" formatCode="0.0">
                  <c:v>214.6</c:v>
                </c:pt>
                <c:pt idx="1">
                  <c:v>193.8</c:v>
                </c:pt>
                <c:pt idx="2" formatCode="0.0">
                  <c:v>106.6</c:v>
                </c:pt>
                <c:pt idx="3" formatCode="0.0">
                  <c:v>49.599999999999994</c:v>
                </c:pt>
                <c:pt idx="4" formatCode="0.0">
                  <c:v>-5.4000000000000057</c:v>
                </c:pt>
                <c:pt idx="5" formatCode="0.0">
                  <c:v>-19.800000000000011</c:v>
                </c:pt>
                <c:pt idx="6" formatCode="0.0">
                  <c:v>-55.900000000000006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Eh!$A$45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Eh!$B$44:$F$44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Eh!$B$45:$F$45</c:f>
              <c:numCache>
                <c:formatCode>0.0</c:formatCode>
                <c:ptCount val="5"/>
                <c:pt idx="0">
                  <c:v>281.2</c:v>
                </c:pt>
                <c:pt idx="1">
                  <c:v>306</c:v>
                </c:pt>
                <c:pt idx="2">
                  <c:v>334.8</c:v>
                </c:pt>
                <c:pt idx="3">
                  <c:v>274.3</c:v>
                </c:pt>
                <c:pt idx="4">
                  <c:v>188.5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Eh!$A$46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Eh!$B$44:$F$44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Eh!$B$46:$F$46</c:f>
              <c:numCache>
                <c:formatCode>0.0</c:formatCode>
                <c:ptCount val="5"/>
                <c:pt idx="0">
                  <c:v>113.8</c:v>
                </c:pt>
                <c:pt idx="1">
                  <c:v>121.5</c:v>
                </c:pt>
                <c:pt idx="2">
                  <c:v>130</c:v>
                </c:pt>
                <c:pt idx="3">
                  <c:v>144</c:v>
                </c:pt>
                <c:pt idx="4">
                  <c:v>116.6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Eh!$A$47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Eh!$B$44:$F$44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Eh!$B$47:$F$47</c:f>
              <c:numCache>
                <c:formatCode>0.0</c:formatCode>
                <c:ptCount val="5"/>
                <c:pt idx="0">
                  <c:v>233.3</c:v>
                </c:pt>
                <c:pt idx="1">
                  <c:v>210</c:v>
                </c:pt>
                <c:pt idx="2">
                  <c:v>208.6</c:v>
                </c:pt>
                <c:pt idx="3">
                  <c:v>280.5</c:v>
                </c:pt>
                <c:pt idx="4">
                  <c:v>192.4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12288"/>
        <c:axId val="91614208"/>
      </c:scatterChart>
      <c:valAx>
        <c:axId val="9161228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614208"/>
        <c:crosses val="autoZero"/>
        <c:crossBetween val="midCat"/>
      </c:valAx>
      <c:valAx>
        <c:axId val="916142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Eh (mV)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16122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Eh!$A$34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Eh!$B$40:$I$40</c:f>
                <c:numCache>
                  <c:formatCode>General</c:formatCode>
                  <c:ptCount val="8"/>
                  <c:pt idx="0">
                    <c:v>4.5938364504337068</c:v>
                  </c:pt>
                  <c:pt idx="1">
                    <c:v>2.2233608194203023</c:v>
                  </c:pt>
                  <c:pt idx="2">
                    <c:v>15.931833960135702</c:v>
                  </c:pt>
                  <c:pt idx="3">
                    <c:v>10.085137579626767</c:v>
                  </c:pt>
                  <c:pt idx="4">
                    <c:v>2.7577164466275392</c:v>
                  </c:pt>
                  <c:pt idx="5">
                    <c:v>5.2048054718692383</c:v>
                  </c:pt>
                  <c:pt idx="6">
                    <c:v>5.0292477900112829</c:v>
                  </c:pt>
                  <c:pt idx="7">
                    <c:v>2.793444707405774</c:v>
                  </c:pt>
                </c:numCache>
              </c:numRef>
            </c:plus>
            <c:minus>
              <c:numRef>
                <c:f>Eh!$B$40:$I$40</c:f>
                <c:numCache>
                  <c:formatCode>General</c:formatCode>
                  <c:ptCount val="8"/>
                  <c:pt idx="0">
                    <c:v>4.5938364504337068</c:v>
                  </c:pt>
                  <c:pt idx="1">
                    <c:v>2.2233608194203023</c:v>
                  </c:pt>
                  <c:pt idx="2">
                    <c:v>15.931833960135702</c:v>
                  </c:pt>
                  <c:pt idx="3">
                    <c:v>10.085137579626767</c:v>
                  </c:pt>
                  <c:pt idx="4">
                    <c:v>2.7577164466275392</c:v>
                  </c:pt>
                  <c:pt idx="5">
                    <c:v>5.2048054718692383</c:v>
                  </c:pt>
                  <c:pt idx="6">
                    <c:v>5.0292477900112829</c:v>
                  </c:pt>
                  <c:pt idx="7">
                    <c:v>2.793444707405774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Eh!$B$34:$I$34</c:f>
              <c:numCache>
                <c:formatCode>0.0</c:formatCode>
                <c:ptCount val="8"/>
                <c:pt idx="0">
                  <c:v>286.96666666666664</c:v>
                </c:pt>
                <c:pt idx="1">
                  <c:v>271.43333333333334</c:v>
                </c:pt>
                <c:pt idx="2">
                  <c:v>199.0333333333333</c:v>
                </c:pt>
                <c:pt idx="3">
                  <c:v>106.39999999999999</c:v>
                </c:pt>
                <c:pt idx="4">
                  <c:v>94.25</c:v>
                </c:pt>
                <c:pt idx="5">
                  <c:v>103.39999999999999</c:v>
                </c:pt>
                <c:pt idx="6">
                  <c:v>115.66666666666667</c:v>
                </c:pt>
                <c:pt idx="7">
                  <c:v>118.53333333333335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Eh!$A$45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Eh!$B$44:$F$44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Eh!$B$45:$F$45</c:f>
              <c:numCache>
                <c:formatCode>0.0</c:formatCode>
                <c:ptCount val="5"/>
                <c:pt idx="0">
                  <c:v>281.2</c:v>
                </c:pt>
                <c:pt idx="1">
                  <c:v>306</c:v>
                </c:pt>
                <c:pt idx="2">
                  <c:v>334.8</c:v>
                </c:pt>
                <c:pt idx="3">
                  <c:v>274.3</c:v>
                </c:pt>
                <c:pt idx="4">
                  <c:v>188.5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56576"/>
        <c:axId val="91658496"/>
      </c:scatterChart>
      <c:valAx>
        <c:axId val="9165657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658496"/>
        <c:crosses val="autoZero"/>
        <c:crossBetween val="midCat"/>
      </c:valAx>
      <c:valAx>
        <c:axId val="91658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Eh (mV)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16565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Eh!$A$35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Eh!$B$41:$I$41</c:f>
                <c:numCache>
                  <c:formatCode>General</c:formatCode>
                  <c:ptCount val="8"/>
                  <c:pt idx="0">
                    <c:v>7.9956238030562661</c:v>
                  </c:pt>
                  <c:pt idx="1">
                    <c:v>11.931470990619715</c:v>
                  </c:pt>
                  <c:pt idx="2">
                    <c:v>9.7766729173749773</c:v>
                  </c:pt>
                  <c:pt idx="3">
                    <c:v>17.263931572308056</c:v>
                  </c:pt>
                  <c:pt idx="4">
                    <c:v>7.2279549897141218</c:v>
                  </c:pt>
                  <c:pt idx="5">
                    <c:v>6.0541996443240391</c:v>
                  </c:pt>
                  <c:pt idx="6">
                    <c:v>1.379613472438322</c:v>
                  </c:pt>
                  <c:pt idx="7">
                    <c:v>2.490649179096351</c:v>
                  </c:pt>
                </c:numCache>
              </c:numRef>
            </c:plus>
            <c:minus>
              <c:numRef>
                <c:f>Eh!$B$41:$I$41</c:f>
                <c:numCache>
                  <c:formatCode>General</c:formatCode>
                  <c:ptCount val="8"/>
                  <c:pt idx="0">
                    <c:v>7.9956238030562661</c:v>
                  </c:pt>
                  <c:pt idx="1">
                    <c:v>11.931470990619715</c:v>
                  </c:pt>
                  <c:pt idx="2">
                    <c:v>9.7766729173749773</c:v>
                  </c:pt>
                  <c:pt idx="3">
                    <c:v>17.263931572308056</c:v>
                  </c:pt>
                  <c:pt idx="4">
                    <c:v>7.2279549897141218</c:v>
                  </c:pt>
                  <c:pt idx="5">
                    <c:v>6.0541996443240391</c:v>
                  </c:pt>
                  <c:pt idx="6">
                    <c:v>1.379613472438322</c:v>
                  </c:pt>
                  <c:pt idx="7">
                    <c:v>2.490649179096351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Eh!$B$35:$I$35</c:f>
              <c:numCache>
                <c:formatCode>0.0</c:formatCode>
                <c:ptCount val="8"/>
                <c:pt idx="0">
                  <c:v>249.6</c:v>
                </c:pt>
                <c:pt idx="1">
                  <c:v>229.79999999999998</c:v>
                </c:pt>
                <c:pt idx="2">
                  <c:v>109.93333333333332</c:v>
                </c:pt>
                <c:pt idx="3">
                  <c:v>82.86666666666666</c:v>
                </c:pt>
                <c:pt idx="4">
                  <c:v>86.966666666666683</c:v>
                </c:pt>
                <c:pt idx="5">
                  <c:v>99.866666666666674</c:v>
                </c:pt>
                <c:pt idx="6">
                  <c:v>110.23333333333333</c:v>
                </c:pt>
                <c:pt idx="7">
                  <c:v>116.76666666666667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Eh!$A$46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Eh!$B$44:$F$44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Eh!$B$46:$F$46</c:f>
              <c:numCache>
                <c:formatCode>0.0</c:formatCode>
                <c:ptCount val="5"/>
                <c:pt idx="0">
                  <c:v>113.8</c:v>
                </c:pt>
                <c:pt idx="1">
                  <c:v>121.5</c:v>
                </c:pt>
                <c:pt idx="2">
                  <c:v>130</c:v>
                </c:pt>
                <c:pt idx="3">
                  <c:v>144</c:v>
                </c:pt>
                <c:pt idx="4">
                  <c:v>116.6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84224"/>
        <c:axId val="91690496"/>
      </c:scatterChart>
      <c:valAx>
        <c:axId val="9168422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690496"/>
        <c:crosses val="autoZero"/>
        <c:crossBetween val="midCat"/>
      </c:valAx>
      <c:valAx>
        <c:axId val="91690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Eh (mV)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16842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Eh!$A$36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Eh!$B$42:$I$42</c:f>
                <c:numCache>
                  <c:formatCode>General</c:formatCode>
                  <c:ptCount val="8"/>
                  <c:pt idx="0">
                    <c:v>5.644761583391575</c:v>
                  </c:pt>
                  <c:pt idx="1">
                    <c:v>1.5874507866387555</c:v>
                  </c:pt>
                  <c:pt idx="2">
                    <c:v>7.0465121395860306</c:v>
                  </c:pt>
                  <c:pt idx="3">
                    <c:v>5.5758407437802626</c:v>
                  </c:pt>
                  <c:pt idx="4">
                    <c:v>4.3863424398922621</c:v>
                  </c:pt>
                  <c:pt idx="5">
                    <c:v>5.9101607423148872</c:v>
                  </c:pt>
                  <c:pt idx="6">
                    <c:v>4.4769781475157133</c:v>
                  </c:pt>
                  <c:pt idx="7">
                    <c:v>2.4006943440041155</c:v>
                  </c:pt>
                </c:numCache>
              </c:numRef>
            </c:plus>
            <c:minus>
              <c:numRef>
                <c:f>Eh!$B$42:$I$42</c:f>
                <c:numCache>
                  <c:formatCode>General</c:formatCode>
                  <c:ptCount val="8"/>
                  <c:pt idx="0">
                    <c:v>5.644761583391575</c:v>
                  </c:pt>
                  <c:pt idx="1">
                    <c:v>1.5874507866387555</c:v>
                  </c:pt>
                  <c:pt idx="2">
                    <c:v>7.0465121395860306</c:v>
                  </c:pt>
                  <c:pt idx="3">
                    <c:v>5.5758407437802626</c:v>
                  </c:pt>
                  <c:pt idx="4">
                    <c:v>4.3863424398922621</c:v>
                  </c:pt>
                  <c:pt idx="5">
                    <c:v>5.9101607423148872</c:v>
                  </c:pt>
                  <c:pt idx="6">
                    <c:v>4.4769781475157133</c:v>
                  </c:pt>
                  <c:pt idx="7">
                    <c:v>2.4006943440041155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Eh!$B$36:$I$36</c:f>
              <c:numCache>
                <c:formatCode>0.0</c:formatCode>
                <c:ptCount val="8"/>
                <c:pt idx="0">
                  <c:v>245.93333333333331</c:v>
                </c:pt>
                <c:pt idx="1">
                  <c:v>218</c:v>
                </c:pt>
                <c:pt idx="2">
                  <c:v>83.333333333333329</c:v>
                </c:pt>
                <c:pt idx="3">
                  <c:v>94.09999999999998</c:v>
                </c:pt>
                <c:pt idx="4">
                  <c:v>76.5</c:v>
                </c:pt>
                <c:pt idx="5">
                  <c:v>-36.20000000000001</c:v>
                </c:pt>
                <c:pt idx="6">
                  <c:v>-47.466666666666669</c:v>
                </c:pt>
                <c:pt idx="7">
                  <c:v>-58.933333333333316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Eh!$A$47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Eh!$B$44:$F$44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Eh!$B$47:$F$47</c:f>
              <c:numCache>
                <c:formatCode>0.0</c:formatCode>
                <c:ptCount val="5"/>
                <c:pt idx="0">
                  <c:v>233.3</c:v>
                </c:pt>
                <c:pt idx="1">
                  <c:v>210</c:v>
                </c:pt>
                <c:pt idx="2">
                  <c:v>208.6</c:v>
                </c:pt>
                <c:pt idx="3">
                  <c:v>280.5</c:v>
                </c:pt>
                <c:pt idx="4">
                  <c:v>192.4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12128"/>
        <c:axId val="91747072"/>
      </c:scatterChart>
      <c:valAx>
        <c:axId val="9171212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747072"/>
        <c:crosses val="autoZero"/>
        <c:crossBetween val="midCat"/>
      </c:valAx>
      <c:valAx>
        <c:axId val="917470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Eh (mV)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17121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Tc!$R$141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plus>
            <c:min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Tc!$S$141:$Z$141</c:f>
              <c:numCache>
                <c:formatCode>0.0</c:formatCode>
                <c:ptCount val="8"/>
                <c:pt idx="0">
                  <c:v>98.258119658119654</c:v>
                </c:pt>
                <c:pt idx="1">
                  <c:v>97.469333333333353</c:v>
                </c:pt>
                <c:pt idx="2">
                  <c:v>97.238814814814816</c:v>
                </c:pt>
                <c:pt idx="3">
                  <c:v>89.084444444444443</c:v>
                </c:pt>
                <c:pt idx="4">
                  <c:v>53.063518518518521</c:v>
                </c:pt>
                <c:pt idx="5">
                  <c:v>12.128518518518518</c:v>
                </c:pt>
                <c:pt idx="6">
                  <c:v>5.6112962962962962</c:v>
                </c:pt>
                <c:pt idx="7">
                  <c:v>3.6740740740740745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Tc!$R$153</c:f>
              <c:strCache>
                <c:ptCount val="1"/>
                <c:pt idx="0">
                  <c:v>HRCx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Tc!$S$158:$W$158</c:f>
                <c:numCache>
                  <c:formatCode>General</c:formatCode>
                  <c:ptCount val="5"/>
                  <c:pt idx="0">
                    <c:v>0.45360706435888482</c:v>
                  </c:pt>
                  <c:pt idx="1">
                    <c:v>0.78415347137321689</c:v>
                  </c:pt>
                  <c:pt idx="2">
                    <c:v>0.31136943640300552</c:v>
                  </c:pt>
                  <c:pt idx="3">
                    <c:v>0.74262360238199476</c:v>
                  </c:pt>
                  <c:pt idx="4">
                    <c:v>0.56632424294580963</c:v>
                  </c:pt>
                </c:numCache>
              </c:numRef>
            </c:plus>
            <c:minus>
              <c:numRef>
                <c:f>Tc!$S$158:$W$158</c:f>
                <c:numCache>
                  <c:formatCode>General</c:formatCode>
                  <c:ptCount val="5"/>
                  <c:pt idx="0">
                    <c:v>0.45360706435888482</c:v>
                  </c:pt>
                  <c:pt idx="1">
                    <c:v>0.78415347137321689</c:v>
                  </c:pt>
                  <c:pt idx="2">
                    <c:v>0.31136943640300552</c:v>
                  </c:pt>
                  <c:pt idx="3">
                    <c:v>0.74262360238199476</c:v>
                  </c:pt>
                  <c:pt idx="4">
                    <c:v>0.56632424294580963</c:v>
                  </c:pt>
                </c:numCache>
              </c:numRef>
            </c:minus>
          </c:errBars>
          <c:xVal>
            <c:numRef>
              <c:f>Tc!$S$151:$W$151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Tc!$S$153:$W$153</c:f>
              <c:numCache>
                <c:formatCode>0.0</c:formatCode>
                <c:ptCount val="5"/>
                <c:pt idx="0">
                  <c:v>108.43846153846152</c:v>
                </c:pt>
                <c:pt idx="1">
                  <c:v>106.65066666666667</c:v>
                </c:pt>
                <c:pt idx="2">
                  <c:v>103.40777777777778</c:v>
                </c:pt>
                <c:pt idx="3">
                  <c:v>99.271111111111111</c:v>
                </c:pt>
                <c:pt idx="4">
                  <c:v>96.685555555555553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87104"/>
        <c:axId val="93489024"/>
      </c:scatterChart>
      <c:valAx>
        <c:axId val="9348710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489024"/>
        <c:crosses val="autoZero"/>
        <c:crossBetween val="midCat"/>
      </c:valAx>
      <c:valAx>
        <c:axId val="934890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3487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strRef>
              <c:f>Eh!$A$37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Eh!$B$51:$H$51</c:f>
              <c:numCache>
                <c:formatCode>General</c:formatCode>
                <c:ptCount val="7"/>
                <c:pt idx="0">
                  <c:v>4.1666666666666664E-2</c:v>
                </c:pt>
                <c:pt idx="1">
                  <c:v>1</c:v>
                </c:pt>
                <c:pt idx="2">
                  <c:v>8</c:v>
                </c:pt>
                <c:pt idx="3">
                  <c:v>14</c:v>
                </c:pt>
                <c:pt idx="4">
                  <c:v>33</c:v>
                </c:pt>
                <c:pt idx="5">
                  <c:v>53</c:v>
                </c:pt>
                <c:pt idx="6">
                  <c:v>90</c:v>
                </c:pt>
              </c:numCache>
            </c:numRef>
          </c:xVal>
          <c:yVal>
            <c:numRef>
              <c:f>Eh!$B$52:$H$52</c:f>
              <c:numCache>
                <c:formatCode>0.00</c:formatCode>
                <c:ptCount val="7"/>
                <c:pt idx="0" formatCode="0.0">
                  <c:v>214.6</c:v>
                </c:pt>
                <c:pt idx="1">
                  <c:v>193.8</c:v>
                </c:pt>
                <c:pt idx="2" formatCode="0.0">
                  <c:v>106.6</c:v>
                </c:pt>
                <c:pt idx="3" formatCode="0.0">
                  <c:v>49.599999999999994</c:v>
                </c:pt>
                <c:pt idx="4" formatCode="0.0">
                  <c:v>-5.4000000000000057</c:v>
                </c:pt>
                <c:pt idx="5" formatCode="0.0">
                  <c:v>-19.800000000000011</c:v>
                </c:pt>
                <c:pt idx="6" formatCode="0.0">
                  <c:v>-55.900000000000006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59360"/>
        <c:axId val="91761280"/>
      </c:scatterChart>
      <c:valAx>
        <c:axId val="9175936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761280"/>
        <c:crosses val="autoZero"/>
        <c:crossBetween val="midCat"/>
      </c:valAx>
      <c:valAx>
        <c:axId val="917612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Eh (mV)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1759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1"/>
          <c:tx>
            <c:strRef>
              <c:f>Eh!$A$34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Eh!$B$40:$I$40</c:f>
                <c:numCache>
                  <c:formatCode>General</c:formatCode>
                  <c:ptCount val="8"/>
                  <c:pt idx="0">
                    <c:v>4.5938364504337068</c:v>
                  </c:pt>
                  <c:pt idx="1">
                    <c:v>2.2233608194203023</c:v>
                  </c:pt>
                  <c:pt idx="2">
                    <c:v>15.931833960135702</c:v>
                  </c:pt>
                  <c:pt idx="3">
                    <c:v>10.085137579626767</c:v>
                  </c:pt>
                  <c:pt idx="4">
                    <c:v>2.7577164466275392</c:v>
                  </c:pt>
                  <c:pt idx="5">
                    <c:v>5.2048054718692383</c:v>
                  </c:pt>
                  <c:pt idx="6">
                    <c:v>5.0292477900112829</c:v>
                  </c:pt>
                  <c:pt idx="7">
                    <c:v>2.793444707405774</c:v>
                  </c:pt>
                </c:numCache>
              </c:numRef>
            </c:plus>
            <c:minus>
              <c:numRef>
                <c:f>Eh!$B$40:$I$40</c:f>
                <c:numCache>
                  <c:formatCode>General</c:formatCode>
                  <c:ptCount val="8"/>
                  <c:pt idx="0">
                    <c:v>4.5938364504337068</c:v>
                  </c:pt>
                  <c:pt idx="1">
                    <c:v>2.2233608194203023</c:v>
                  </c:pt>
                  <c:pt idx="2">
                    <c:v>15.931833960135702</c:v>
                  </c:pt>
                  <c:pt idx="3">
                    <c:v>10.085137579626767</c:v>
                  </c:pt>
                  <c:pt idx="4">
                    <c:v>2.7577164466275392</c:v>
                  </c:pt>
                  <c:pt idx="5">
                    <c:v>5.2048054718692383</c:v>
                  </c:pt>
                  <c:pt idx="6">
                    <c:v>5.0292477900112829</c:v>
                  </c:pt>
                  <c:pt idx="7">
                    <c:v>2.793444707405774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Eh!$B$34:$I$34</c:f>
              <c:numCache>
                <c:formatCode>0.0</c:formatCode>
                <c:ptCount val="8"/>
                <c:pt idx="0">
                  <c:v>286.96666666666664</c:v>
                </c:pt>
                <c:pt idx="1">
                  <c:v>271.43333333333334</c:v>
                </c:pt>
                <c:pt idx="2">
                  <c:v>199.0333333333333</c:v>
                </c:pt>
                <c:pt idx="3">
                  <c:v>106.39999999999999</c:v>
                </c:pt>
                <c:pt idx="4">
                  <c:v>94.25</c:v>
                </c:pt>
                <c:pt idx="5">
                  <c:v>103.39999999999999</c:v>
                </c:pt>
                <c:pt idx="6">
                  <c:v>115.66666666666667</c:v>
                </c:pt>
                <c:pt idx="7">
                  <c:v>118.53333333333335</c:v>
                </c:pt>
              </c:numCache>
            </c:numRef>
          </c:yVal>
          <c:smooth val="0"/>
        </c:ser>
        <c:ser>
          <c:idx val="3"/>
          <c:order val="0"/>
          <c:tx>
            <c:strRef>
              <c:f>Eh!$A$37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Eh!$B$51:$H$51</c:f>
              <c:numCache>
                <c:formatCode>General</c:formatCode>
                <c:ptCount val="7"/>
                <c:pt idx="0">
                  <c:v>4.1666666666666664E-2</c:v>
                </c:pt>
                <c:pt idx="1">
                  <c:v>1</c:v>
                </c:pt>
                <c:pt idx="2">
                  <c:v>8</c:v>
                </c:pt>
                <c:pt idx="3">
                  <c:v>14</c:v>
                </c:pt>
                <c:pt idx="4">
                  <c:v>33</c:v>
                </c:pt>
                <c:pt idx="5">
                  <c:v>53</c:v>
                </c:pt>
                <c:pt idx="6">
                  <c:v>90</c:v>
                </c:pt>
              </c:numCache>
            </c:numRef>
          </c:xVal>
          <c:yVal>
            <c:numRef>
              <c:f>Eh!$B$52:$H$52</c:f>
              <c:numCache>
                <c:formatCode>0.00</c:formatCode>
                <c:ptCount val="7"/>
                <c:pt idx="0" formatCode="0.0">
                  <c:v>214.6</c:v>
                </c:pt>
                <c:pt idx="1">
                  <c:v>193.8</c:v>
                </c:pt>
                <c:pt idx="2" formatCode="0.0">
                  <c:v>106.6</c:v>
                </c:pt>
                <c:pt idx="3" formatCode="0.0">
                  <c:v>49.599999999999994</c:v>
                </c:pt>
                <c:pt idx="4" formatCode="0.0">
                  <c:v>-5.4000000000000057</c:v>
                </c:pt>
                <c:pt idx="5" formatCode="0.0">
                  <c:v>-19.800000000000011</c:v>
                </c:pt>
                <c:pt idx="6" formatCode="0.0">
                  <c:v>-55.900000000000006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95456"/>
        <c:axId val="91797376"/>
      </c:scatterChart>
      <c:valAx>
        <c:axId val="9179545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797376"/>
        <c:crosses val="autoZero"/>
        <c:crossBetween val="midCat"/>
      </c:valAx>
      <c:valAx>
        <c:axId val="91797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Eh (mV)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17954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'NO2'!$C$2</c:f>
              <c:strCache>
                <c:ptCount val="1"/>
                <c:pt idx="0">
                  <c:v>Day 0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'NO2'!$B$3:$B$8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300</c:v>
                </c:pt>
              </c:numCache>
            </c:numRef>
          </c:xVal>
          <c:yVal>
            <c:numRef>
              <c:f>'NO2'!$C$3:$C$8</c:f>
              <c:numCache>
                <c:formatCode>General</c:formatCode>
                <c:ptCount val="6"/>
                <c:pt idx="0">
                  <c:v>0</c:v>
                </c:pt>
                <c:pt idx="1">
                  <c:v>0.17499999999999999</c:v>
                </c:pt>
                <c:pt idx="2">
                  <c:v>0.315</c:v>
                </c:pt>
                <c:pt idx="3">
                  <c:v>0.60199999999999998</c:v>
                </c:pt>
                <c:pt idx="4">
                  <c:v>0.65900000000000003</c:v>
                </c:pt>
                <c:pt idx="5">
                  <c:v>0.98599999999999999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60192"/>
        <c:axId val="96871168"/>
      </c:scatterChart>
      <c:valAx>
        <c:axId val="971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871168"/>
        <c:crosses val="autoZero"/>
        <c:crossBetween val="midCat"/>
      </c:valAx>
      <c:valAx>
        <c:axId val="9687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60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'NO2'!$D$2</c:f>
              <c:strCache>
                <c:ptCount val="1"/>
                <c:pt idx="0">
                  <c:v>Day 1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'NO2'!$B$3:$B$8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300</c:v>
                </c:pt>
              </c:numCache>
            </c:numRef>
          </c:xVal>
          <c:yVal>
            <c:numRef>
              <c:f>'NO2'!$D$3:$D$8</c:f>
              <c:numCache>
                <c:formatCode>General</c:formatCode>
                <c:ptCount val="6"/>
                <c:pt idx="0">
                  <c:v>0</c:v>
                </c:pt>
                <c:pt idx="1">
                  <c:v>0.14599999999999999</c:v>
                </c:pt>
                <c:pt idx="2">
                  <c:v>0.30099999999999999</c:v>
                </c:pt>
                <c:pt idx="3">
                  <c:v>0.40899999999999997</c:v>
                </c:pt>
                <c:pt idx="4">
                  <c:v>0.628</c:v>
                </c:pt>
                <c:pt idx="5">
                  <c:v>1.016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924416"/>
        <c:axId val="96925952"/>
      </c:scatterChart>
      <c:valAx>
        <c:axId val="969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924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'NO2'!$E$2</c:f>
              <c:strCache>
                <c:ptCount val="1"/>
                <c:pt idx="0">
                  <c:v>Day 4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'NO2'!$B$3:$B$8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300</c:v>
                </c:pt>
              </c:numCache>
            </c:numRef>
          </c:xVal>
          <c:yVal>
            <c:numRef>
              <c:f>'NO2'!$E$3:$E$8</c:f>
              <c:numCache>
                <c:formatCode>General</c:formatCode>
                <c:ptCount val="6"/>
                <c:pt idx="0">
                  <c:v>0</c:v>
                </c:pt>
                <c:pt idx="1">
                  <c:v>0.16700000000000001</c:v>
                </c:pt>
                <c:pt idx="2">
                  <c:v>0.316</c:v>
                </c:pt>
                <c:pt idx="3">
                  <c:v>0.46800000000000003</c:v>
                </c:pt>
                <c:pt idx="4">
                  <c:v>0.621</c:v>
                </c:pt>
                <c:pt idx="5">
                  <c:v>1.0049999999999999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47136"/>
        <c:axId val="97062912"/>
      </c:scatterChart>
      <c:valAx>
        <c:axId val="971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62912"/>
        <c:crosses val="autoZero"/>
        <c:crossBetween val="midCat"/>
      </c:valAx>
      <c:valAx>
        <c:axId val="9706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47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'NO2'!$F$2</c:f>
              <c:strCache>
                <c:ptCount val="1"/>
                <c:pt idx="0">
                  <c:v>Day 14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'NO2'!$B$3:$B$8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300</c:v>
                </c:pt>
              </c:numCache>
            </c:numRef>
          </c:xVal>
          <c:yVal>
            <c:numRef>
              <c:f>'NO2'!$F$3:$F$8</c:f>
              <c:numCache>
                <c:formatCode>General</c:formatCode>
                <c:ptCount val="6"/>
                <c:pt idx="0">
                  <c:v>0</c:v>
                </c:pt>
                <c:pt idx="1">
                  <c:v>0.153</c:v>
                </c:pt>
                <c:pt idx="2">
                  <c:v>0.28599999999999998</c:v>
                </c:pt>
                <c:pt idx="3">
                  <c:v>0.443</c:v>
                </c:pt>
                <c:pt idx="4">
                  <c:v>0.63400000000000001</c:v>
                </c:pt>
                <c:pt idx="5">
                  <c:v>0.94499999999999995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79296"/>
        <c:axId val="97080832"/>
      </c:scatterChart>
      <c:valAx>
        <c:axId val="9707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80832"/>
        <c:crosses val="autoZero"/>
        <c:crossBetween val="midCat"/>
      </c:valAx>
      <c:valAx>
        <c:axId val="97080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79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'NO2'!$G$2</c:f>
              <c:strCache>
                <c:ptCount val="1"/>
                <c:pt idx="0">
                  <c:v>Day 56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'NO2'!$B$3:$B$8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300</c:v>
                </c:pt>
              </c:numCache>
            </c:numRef>
          </c:xVal>
          <c:yVal>
            <c:numRef>
              <c:f>'NO2'!$G$3:$G$8</c:f>
              <c:numCache>
                <c:formatCode>General</c:formatCode>
                <c:ptCount val="6"/>
                <c:pt idx="0">
                  <c:v>0</c:v>
                </c:pt>
                <c:pt idx="1">
                  <c:v>0.14199999999999999</c:v>
                </c:pt>
                <c:pt idx="2">
                  <c:v>0.34899999999999998</c:v>
                </c:pt>
                <c:pt idx="3">
                  <c:v>0.41599999999999998</c:v>
                </c:pt>
                <c:pt idx="4">
                  <c:v>0.63800000000000001</c:v>
                </c:pt>
                <c:pt idx="5">
                  <c:v>1.0580000000000001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56960"/>
        <c:axId val="97258496"/>
      </c:scatterChart>
      <c:valAx>
        <c:axId val="9725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258496"/>
        <c:crosses val="autoZero"/>
        <c:crossBetween val="midCat"/>
      </c:valAx>
      <c:valAx>
        <c:axId val="9725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256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'NO2'!$B$44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'NO2'!$C$50:$H$50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2.1271435267356433</c:v>
                  </c:pt>
                  <c:pt idx="2">
                    <c:v>0.36084391824351569</c:v>
                  </c:pt>
                  <c:pt idx="3">
                    <c:v>1.1174521339154047</c:v>
                  </c:pt>
                </c:numCache>
              </c:numRef>
            </c:plus>
            <c:minus>
              <c:numRef>
                <c:f>'NO2'!$C$50:$H$50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2.1271435267356433</c:v>
                  </c:pt>
                  <c:pt idx="2">
                    <c:v>0.36084391824351569</c:v>
                  </c:pt>
                  <c:pt idx="3">
                    <c:v>1.1174521339154047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'NO2'!$C$44:$H$44</c:f>
              <c:numCache>
                <c:formatCode>0.0</c:formatCode>
                <c:ptCount val="6"/>
                <c:pt idx="0">
                  <c:v>0.19607843137254902</c:v>
                </c:pt>
                <c:pt idx="1">
                  <c:v>49.583333333333336</c:v>
                </c:pt>
                <c:pt idx="2">
                  <c:v>1.6666666666666667</c:v>
                </c:pt>
                <c:pt idx="3">
                  <c:v>4.1935483870967749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'NO2'!$B$45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'NO2'!$C$51:$H$51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16.406498013998387</c:v>
                  </c:pt>
                  <c:pt idx="2">
                    <c:v>0.47735163489123117</c:v>
                  </c:pt>
                  <c:pt idx="3">
                    <c:v>0</c:v>
                  </c:pt>
                </c:numCache>
              </c:numRef>
            </c:plus>
            <c:minus>
              <c:numRef>
                <c:f>'NO2'!$C$51:$H$51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16.406498013998387</c:v>
                  </c:pt>
                  <c:pt idx="2">
                    <c:v>0.47735163489123117</c:v>
                  </c:pt>
                  <c:pt idx="3">
                    <c:v>0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'NO2'!$C$45:$H$45</c:f>
              <c:numCache>
                <c:formatCode>0.0</c:formatCode>
                <c:ptCount val="6"/>
                <c:pt idx="0">
                  <c:v>0</c:v>
                </c:pt>
                <c:pt idx="1">
                  <c:v>71.458333333333329</c:v>
                </c:pt>
                <c:pt idx="2">
                  <c:v>2.2916666666666665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'NO2'!$B$46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'NO2'!$C$52:$H$52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8.4951732619176159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'NO2'!$C$52:$H$52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8.4951732619176159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'NO2'!$C$46:$H$46</c:f>
              <c:numCache>
                <c:formatCode>0.0</c:formatCode>
                <c:ptCount val="6"/>
                <c:pt idx="0">
                  <c:v>9.8039215686274508E-2</c:v>
                </c:pt>
                <c:pt idx="1">
                  <c:v>106.875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'NO2'!$B$47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'NO2'!$C$47:$H$47</c:f>
              <c:numCache>
                <c:formatCode>0.0</c:formatCode>
                <c:ptCount val="6"/>
                <c:pt idx="0">
                  <c:v>0</c:v>
                </c:pt>
                <c:pt idx="1">
                  <c:v>84.375</c:v>
                </c:pt>
                <c:pt idx="2">
                  <c:v>2.1875</c:v>
                </c:pt>
                <c:pt idx="3">
                  <c:v>1.6129032258064517</c:v>
                </c:pt>
                <c:pt idx="4">
                  <c:v>2.7272727272727271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'NO2'!$B$55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'NO2'!$C$54:$F$54</c:f>
              <c:numCache>
                <c:formatCode>General</c:formatCode>
                <c:ptCount val="4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</c:numCache>
            </c:numRef>
          </c:xVal>
          <c:yVal>
            <c:numRef>
              <c:f>'NO2'!$C$55:$F$55</c:f>
              <c:numCache>
                <c:formatCode>0.0</c:formatCode>
                <c:ptCount val="4"/>
                <c:pt idx="0">
                  <c:v>0.29411764705882354</c:v>
                </c:pt>
                <c:pt idx="1">
                  <c:v>0</c:v>
                </c:pt>
                <c:pt idx="2">
                  <c:v>0</c:v>
                </c:pt>
                <c:pt idx="3">
                  <c:v>2.4242424242424243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'NO2'!$B$56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'NO2'!$C$54:$F$54</c:f>
              <c:numCache>
                <c:formatCode>General</c:formatCode>
                <c:ptCount val="4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</c:numCache>
            </c:numRef>
          </c:xVal>
          <c:yVal>
            <c:numRef>
              <c:f>'NO2'!$C$56:$F$56</c:f>
              <c:numCache>
                <c:formatCode>0.0</c:formatCode>
                <c:ptCount val="4"/>
                <c:pt idx="0">
                  <c:v>0.88235294117647067</c:v>
                </c:pt>
                <c:pt idx="1">
                  <c:v>1.5625</c:v>
                </c:pt>
                <c:pt idx="2">
                  <c:v>351.93548387096774</c:v>
                </c:pt>
                <c:pt idx="3">
                  <c:v>4.2424242424242422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'NO2'!$B$57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'NO2'!$C$54:$F$54</c:f>
              <c:numCache>
                <c:formatCode>General</c:formatCode>
                <c:ptCount val="4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</c:numCache>
            </c:numRef>
          </c:xVal>
          <c:yVal>
            <c:numRef>
              <c:f>'NO2'!$C$57:$F$57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0.967741935483871</c:v>
                </c:pt>
                <c:pt idx="3">
                  <c:v>4.8484848484848486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49728"/>
        <c:axId val="97851648"/>
      </c:scatterChart>
      <c:valAx>
        <c:axId val="9784972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851648"/>
        <c:crosses val="autoZero"/>
        <c:crossBetween val="midCat"/>
      </c:valAx>
      <c:valAx>
        <c:axId val="97851648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Nitrite (uM)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78497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'NO2'!$B$44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'NO2'!$C$50:$H$50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2.1271435267356433</c:v>
                  </c:pt>
                  <c:pt idx="2">
                    <c:v>0.36084391824351569</c:v>
                  </c:pt>
                  <c:pt idx="3">
                    <c:v>1.1174521339154047</c:v>
                  </c:pt>
                </c:numCache>
              </c:numRef>
            </c:plus>
            <c:minus>
              <c:numRef>
                <c:f>'NO2'!$C$50:$H$50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2.1271435267356433</c:v>
                  </c:pt>
                  <c:pt idx="2">
                    <c:v>0.36084391824351569</c:v>
                  </c:pt>
                  <c:pt idx="3">
                    <c:v>1.1174521339154047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'NO2'!$C$44:$H$44</c:f>
              <c:numCache>
                <c:formatCode>0.0</c:formatCode>
                <c:ptCount val="6"/>
                <c:pt idx="0">
                  <c:v>0.19607843137254902</c:v>
                </c:pt>
                <c:pt idx="1">
                  <c:v>49.583333333333336</c:v>
                </c:pt>
                <c:pt idx="2">
                  <c:v>1.6666666666666667</c:v>
                </c:pt>
                <c:pt idx="3">
                  <c:v>4.1935483870967749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'NO2'!$B$55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'NO2'!$C$54:$F$54</c:f>
              <c:numCache>
                <c:formatCode>General</c:formatCode>
                <c:ptCount val="4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</c:numCache>
            </c:numRef>
          </c:xVal>
          <c:yVal>
            <c:numRef>
              <c:f>'NO2'!$C$55:$F$55</c:f>
              <c:numCache>
                <c:formatCode>0.0</c:formatCode>
                <c:ptCount val="4"/>
                <c:pt idx="0">
                  <c:v>0.29411764705882354</c:v>
                </c:pt>
                <c:pt idx="1">
                  <c:v>0</c:v>
                </c:pt>
                <c:pt idx="2">
                  <c:v>0</c:v>
                </c:pt>
                <c:pt idx="3">
                  <c:v>2.4242424242424243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65088"/>
        <c:axId val="97883648"/>
      </c:scatterChart>
      <c:valAx>
        <c:axId val="9786508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883648"/>
        <c:crosses val="autoZero"/>
        <c:crossBetween val="midCat"/>
      </c:valAx>
      <c:valAx>
        <c:axId val="97883648"/>
        <c:scaling>
          <c:orientation val="minMax"/>
          <c:max val="13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Nitrite (uM)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7865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'NO2'!$B$45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'NO2'!$C$51:$H$51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16.406498013998387</c:v>
                  </c:pt>
                  <c:pt idx="2">
                    <c:v>0.47735163489123117</c:v>
                  </c:pt>
                  <c:pt idx="3">
                    <c:v>0</c:v>
                  </c:pt>
                </c:numCache>
              </c:numRef>
            </c:plus>
            <c:minus>
              <c:numRef>
                <c:f>'NO2'!$C$51:$H$51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16.406498013998387</c:v>
                  </c:pt>
                  <c:pt idx="2">
                    <c:v>0.47735163489123117</c:v>
                  </c:pt>
                  <c:pt idx="3">
                    <c:v>0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'NO2'!$C$45:$H$45</c:f>
              <c:numCache>
                <c:formatCode>0.0</c:formatCode>
                <c:ptCount val="6"/>
                <c:pt idx="0">
                  <c:v>0</c:v>
                </c:pt>
                <c:pt idx="1">
                  <c:v>71.458333333333329</c:v>
                </c:pt>
                <c:pt idx="2">
                  <c:v>2.2916666666666665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'NO2'!$B$56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'NO2'!$C$54:$F$54</c:f>
              <c:numCache>
                <c:formatCode>General</c:formatCode>
                <c:ptCount val="4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</c:numCache>
            </c:numRef>
          </c:xVal>
          <c:yVal>
            <c:numRef>
              <c:f>'NO2'!$C$56:$F$56</c:f>
              <c:numCache>
                <c:formatCode>0.0</c:formatCode>
                <c:ptCount val="4"/>
                <c:pt idx="0">
                  <c:v>0.88235294117647067</c:v>
                </c:pt>
                <c:pt idx="1">
                  <c:v>1.5625</c:v>
                </c:pt>
                <c:pt idx="2">
                  <c:v>351.93548387096774</c:v>
                </c:pt>
                <c:pt idx="3">
                  <c:v>4.2424242424242422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45248"/>
        <c:axId val="98251520"/>
      </c:scatterChart>
      <c:valAx>
        <c:axId val="9824524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251520"/>
        <c:crosses val="autoZero"/>
        <c:crossBetween val="midCat"/>
      </c:valAx>
      <c:valAx>
        <c:axId val="98251520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Nitrite (uM)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8245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Tc!$R$142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plus>
            <c:min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Tc!$S$142:$Z$142</c:f>
              <c:numCache>
                <c:formatCode>0.0</c:formatCode>
                <c:ptCount val="8"/>
                <c:pt idx="0">
                  <c:v>99.130199430199426</c:v>
                </c:pt>
                <c:pt idx="1">
                  <c:v>97.719487179487189</c:v>
                </c:pt>
                <c:pt idx="2">
                  <c:v>94.776148148148152</c:v>
                </c:pt>
                <c:pt idx="3">
                  <c:v>35.285432098765426</c:v>
                </c:pt>
                <c:pt idx="4">
                  <c:v>6.4559259259259267</c:v>
                </c:pt>
                <c:pt idx="5">
                  <c:v>2.4183333333333334</c:v>
                </c:pt>
                <c:pt idx="6">
                  <c:v>2.344074074074074</c:v>
                </c:pt>
                <c:pt idx="7">
                  <c:v>1.8212962962962962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Tc!$R$154</c:f>
              <c:strCache>
                <c:ptCount val="1"/>
                <c:pt idx="0">
                  <c:v>MRCx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Tc!$S$159:$W$159</c:f>
                <c:numCache>
                  <c:formatCode>General</c:formatCode>
                  <c:ptCount val="5"/>
                  <c:pt idx="0">
                    <c:v>0.55441763804817257</c:v>
                  </c:pt>
                  <c:pt idx="1">
                    <c:v>0.21419876542853955</c:v>
                  </c:pt>
                  <c:pt idx="2">
                    <c:v>0.26102894688350314</c:v>
                  </c:pt>
                  <c:pt idx="3">
                    <c:v>0.45524210083247746</c:v>
                  </c:pt>
                  <c:pt idx="4">
                    <c:v>0.33833880674280725</c:v>
                  </c:pt>
                </c:numCache>
              </c:numRef>
            </c:plus>
            <c:minus>
              <c:numRef>
                <c:f>Tc!$S$159:$W$159</c:f>
                <c:numCache>
                  <c:formatCode>General</c:formatCode>
                  <c:ptCount val="5"/>
                  <c:pt idx="0">
                    <c:v>0.55441763804817257</c:v>
                  </c:pt>
                  <c:pt idx="1">
                    <c:v>0.21419876542853955</c:v>
                  </c:pt>
                  <c:pt idx="2">
                    <c:v>0.26102894688350314</c:v>
                  </c:pt>
                  <c:pt idx="3">
                    <c:v>0.45524210083247746</c:v>
                  </c:pt>
                  <c:pt idx="4">
                    <c:v>0.33833880674280725</c:v>
                  </c:pt>
                </c:numCache>
              </c:numRef>
            </c:minus>
          </c:errBars>
          <c:xVal>
            <c:numRef>
              <c:f>Tc!$S$151:$W$151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Tc!$S$154:$W$154</c:f>
              <c:numCache>
                <c:formatCode>0.0</c:formatCode>
                <c:ptCount val="5"/>
                <c:pt idx="0">
                  <c:v>112.41709401709402</c:v>
                </c:pt>
                <c:pt idx="1">
                  <c:v>105.742</c:v>
                </c:pt>
                <c:pt idx="2">
                  <c:v>98.488333333333344</c:v>
                </c:pt>
                <c:pt idx="3">
                  <c:v>87.895555555555532</c:v>
                </c:pt>
                <c:pt idx="4">
                  <c:v>77.101111111111109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15136"/>
        <c:axId val="93517312"/>
      </c:scatterChart>
      <c:valAx>
        <c:axId val="9351513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517312"/>
        <c:crosses val="autoZero"/>
        <c:crossBetween val="midCat"/>
      </c:valAx>
      <c:valAx>
        <c:axId val="935173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35151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'NO2'!$B$46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'NO2'!$C$52:$H$52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8.4951732619176159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'NO2'!$C$52:$H$52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8.4951732619176159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'NO2'!$C$46:$H$46</c:f>
              <c:numCache>
                <c:formatCode>0.0</c:formatCode>
                <c:ptCount val="6"/>
                <c:pt idx="0">
                  <c:v>9.8039215686274508E-2</c:v>
                </c:pt>
                <c:pt idx="1">
                  <c:v>106.875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'NO2'!$B$57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'NO2'!$C$54:$F$54</c:f>
              <c:numCache>
                <c:formatCode>General</c:formatCode>
                <c:ptCount val="4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</c:numCache>
            </c:numRef>
          </c:xVal>
          <c:yVal>
            <c:numRef>
              <c:f>'NO2'!$C$57:$F$57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0.967741935483871</c:v>
                </c:pt>
                <c:pt idx="3">
                  <c:v>4.8484848484848486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85440"/>
        <c:axId val="98291712"/>
      </c:scatterChart>
      <c:valAx>
        <c:axId val="9828544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291712"/>
        <c:crosses val="autoZero"/>
        <c:crossBetween val="midCat"/>
      </c:valAx>
      <c:valAx>
        <c:axId val="98291712"/>
        <c:scaling>
          <c:orientation val="minMax"/>
          <c:max val="13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Nitrite (uM)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8285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strRef>
              <c:f>'NO2'!$B$47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'NO2'!$C$47:$H$47</c:f>
              <c:numCache>
                <c:formatCode>0.0</c:formatCode>
                <c:ptCount val="6"/>
                <c:pt idx="0">
                  <c:v>0</c:v>
                </c:pt>
                <c:pt idx="1">
                  <c:v>84.375</c:v>
                </c:pt>
                <c:pt idx="2">
                  <c:v>2.1875</c:v>
                </c:pt>
                <c:pt idx="3">
                  <c:v>1.6129032258064517</c:v>
                </c:pt>
                <c:pt idx="4">
                  <c:v>2.7272727272727271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20384"/>
        <c:axId val="98322304"/>
      </c:scatterChart>
      <c:valAx>
        <c:axId val="9832038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322304"/>
        <c:crosses val="autoZero"/>
        <c:crossBetween val="midCat"/>
      </c:valAx>
      <c:valAx>
        <c:axId val="98322304"/>
        <c:scaling>
          <c:orientation val="minMax"/>
          <c:max val="13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Nitrite (uM)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8320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'Fe(II)'!$C$2</c:f>
              <c:strCache>
                <c:ptCount val="1"/>
                <c:pt idx="0">
                  <c:v>Day 0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'Fe(II)'!$B$3:$B$8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'Fe(II)'!$C$3:$C$8</c:f>
              <c:numCache>
                <c:formatCode>General</c:formatCode>
                <c:ptCount val="6"/>
                <c:pt idx="0">
                  <c:v>0</c:v>
                </c:pt>
                <c:pt idx="1">
                  <c:v>1.9E-2</c:v>
                </c:pt>
                <c:pt idx="2">
                  <c:v>4.2999999999999997E-2</c:v>
                </c:pt>
                <c:pt idx="3">
                  <c:v>0.223</c:v>
                </c:pt>
                <c:pt idx="4">
                  <c:v>0.44900000000000001</c:v>
                </c:pt>
                <c:pt idx="5">
                  <c:v>0.90500000000000003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48032"/>
        <c:axId val="98362112"/>
      </c:scatterChart>
      <c:valAx>
        <c:axId val="9834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362112"/>
        <c:crosses val="autoZero"/>
        <c:crossBetween val="midCat"/>
      </c:valAx>
      <c:valAx>
        <c:axId val="98362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348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'Fe(II)'!$D$2</c:f>
              <c:strCache>
                <c:ptCount val="1"/>
                <c:pt idx="0">
                  <c:v>Day 1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'Fe(II)'!$B$3:$B$8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'Fe(II)'!$D$3:$D$8</c:f>
              <c:numCache>
                <c:formatCode>General</c:formatCode>
                <c:ptCount val="6"/>
                <c:pt idx="0">
                  <c:v>0</c:v>
                </c:pt>
                <c:pt idx="1">
                  <c:v>1.9E-2</c:v>
                </c:pt>
                <c:pt idx="2">
                  <c:v>4.2000000000000003E-2</c:v>
                </c:pt>
                <c:pt idx="3">
                  <c:v>0.22600000000000001</c:v>
                </c:pt>
                <c:pt idx="4">
                  <c:v>0.44900000000000001</c:v>
                </c:pt>
                <c:pt idx="5">
                  <c:v>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07168"/>
        <c:axId val="98408704"/>
      </c:scatterChart>
      <c:valAx>
        <c:axId val="9840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408704"/>
        <c:crosses val="autoZero"/>
        <c:crossBetween val="midCat"/>
      </c:valAx>
      <c:valAx>
        <c:axId val="98408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407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'Fe(II)'!$E$2</c:f>
              <c:strCache>
                <c:ptCount val="1"/>
                <c:pt idx="0">
                  <c:v>Day 4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'Fe(II)'!$B$3:$B$8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'Fe(II)'!$E$3:$E$8</c:f>
              <c:numCache>
                <c:formatCode>General</c:formatCode>
                <c:ptCount val="6"/>
                <c:pt idx="0">
                  <c:v>0</c:v>
                </c:pt>
                <c:pt idx="1">
                  <c:v>2.3E-2</c:v>
                </c:pt>
                <c:pt idx="2">
                  <c:v>4.7E-2</c:v>
                </c:pt>
                <c:pt idx="3">
                  <c:v>0.23</c:v>
                </c:pt>
                <c:pt idx="4">
                  <c:v>0.45800000000000002</c:v>
                </c:pt>
                <c:pt idx="5">
                  <c:v>0.91600000000000004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16896"/>
        <c:axId val="96411648"/>
      </c:scatterChart>
      <c:valAx>
        <c:axId val="9841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411648"/>
        <c:crosses val="autoZero"/>
        <c:crossBetween val="midCat"/>
      </c:valAx>
      <c:valAx>
        <c:axId val="9641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416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'Fe(II)'!$J$2</c:f>
              <c:strCache>
                <c:ptCount val="1"/>
                <c:pt idx="0">
                  <c:v>Day 90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'Fe(II)'!$B$3:$B$8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'Fe(II)'!$J$3:$J$8</c:f>
              <c:numCache>
                <c:formatCode>General</c:formatCode>
                <c:ptCount val="6"/>
                <c:pt idx="0">
                  <c:v>0</c:v>
                </c:pt>
                <c:pt idx="1">
                  <c:v>2.4E-2</c:v>
                </c:pt>
                <c:pt idx="2">
                  <c:v>4.4999999999999998E-2</c:v>
                </c:pt>
                <c:pt idx="3">
                  <c:v>0.22900000000000001</c:v>
                </c:pt>
                <c:pt idx="4">
                  <c:v>0.46</c:v>
                </c:pt>
                <c:pt idx="5">
                  <c:v>0.91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32128"/>
        <c:axId val="96433664"/>
      </c:scatterChart>
      <c:valAx>
        <c:axId val="964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433664"/>
        <c:crosses val="autoZero"/>
        <c:crossBetween val="midCat"/>
      </c:valAx>
      <c:valAx>
        <c:axId val="9643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432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'Fe(II)'!$G$2</c:f>
              <c:strCache>
                <c:ptCount val="1"/>
                <c:pt idx="0">
                  <c:v>Day 14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'Fe(II)'!$B$3:$B$8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'Fe(II)'!$G$3:$G$8</c:f>
              <c:numCache>
                <c:formatCode>General</c:formatCode>
                <c:ptCount val="6"/>
                <c:pt idx="0">
                  <c:v>0</c:v>
                </c:pt>
                <c:pt idx="1">
                  <c:v>2.5000000000000001E-2</c:v>
                </c:pt>
                <c:pt idx="2">
                  <c:v>4.7E-2</c:v>
                </c:pt>
                <c:pt idx="3">
                  <c:v>0.22500000000000001</c:v>
                </c:pt>
                <c:pt idx="4">
                  <c:v>0.45800000000000002</c:v>
                </c:pt>
                <c:pt idx="5">
                  <c:v>0.90200000000000002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66432"/>
        <c:axId val="96467968"/>
      </c:scatterChart>
      <c:valAx>
        <c:axId val="964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467968"/>
        <c:crosses val="autoZero"/>
        <c:crossBetween val="midCat"/>
      </c:valAx>
      <c:valAx>
        <c:axId val="9646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466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'Fe(II)'!$H$2</c:f>
              <c:strCache>
                <c:ptCount val="1"/>
                <c:pt idx="0">
                  <c:v>Day 28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'Fe(II)'!$B$3:$B$8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'Fe(II)'!$H$3:$H$8</c:f>
              <c:numCache>
                <c:formatCode>General</c:formatCode>
                <c:ptCount val="6"/>
                <c:pt idx="0">
                  <c:v>0</c:v>
                </c:pt>
                <c:pt idx="1">
                  <c:v>2.3E-2</c:v>
                </c:pt>
                <c:pt idx="2">
                  <c:v>4.7E-2</c:v>
                </c:pt>
                <c:pt idx="3">
                  <c:v>0.23100000000000001</c:v>
                </c:pt>
                <c:pt idx="4">
                  <c:v>0.46500000000000002</c:v>
                </c:pt>
                <c:pt idx="5">
                  <c:v>0.92300000000000004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92544"/>
        <c:axId val="96510720"/>
      </c:scatterChart>
      <c:valAx>
        <c:axId val="9649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510720"/>
        <c:crosses val="autoZero"/>
        <c:crossBetween val="midCat"/>
      </c:valAx>
      <c:valAx>
        <c:axId val="9651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492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81882473024206"/>
          <c:y val="0.10954095023836306"/>
          <c:w val="0.79393117526975798"/>
          <c:h val="0.75405324334458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'Fe(II)'!$I$2</c:f>
              <c:strCache>
                <c:ptCount val="1"/>
                <c:pt idx="0">
                  <c:v>Day 56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'Fe(II)'!$B$3:$B$8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'Fe(II)'!$I$3:$I$8</c:f>
              <c:numCache>
                <c:formatCode>General</c:formatCode>
                <c:ptCount val="6"/>
                <c:pt idx="0">
                  <c:v>0</c:v>
                </c:pt>
                <c:pt idx="1">
                  <c:v>2.4E-2</c:v>
                </c:pt>
                <c:pt idx="2">
                  <c:v>4.5999999999999999E-2</c:v>
                </c:pt>
                <c:pt idx="3">
                  <c:v>0.22900000000000001</c:v>
                </c:pt>
                <c:pt idx="4">
                  <c:v>0.46</c:v>
                </c:pt>
                <c:pt idx="5">
                  <c:v>0.90400000000000003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940864"/>
        <c:axId val="103942400"/>
      </c:scatterChart>
      <c:valAx>
        <c:axId val="1039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942400"/>
        <c:crosses val="autoZero"/>
        <c:crossBetween val="midCat"/>
      </c:valAx>
      <c:valAx>
        <c:axId val="10394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940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'Fe(II)'!$B$44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'Fe(II)'!$C$50:$J$50</c:f>
                <c:numCache>
                  <c:formatCode>General</c:formatCode>
                  <c:ptCount val="8"/>
                  <c:pt idx="0">
                    <c:v>2.5603116150315994E-2</c:v>
                  </c:pt>
                  <c:pt idx="1">
                    <c:v>2.5660011963983341E-2</c:v>
                  </c:pt>
                  <c:pt idx="2">
                    <c:v>3.3352079293710646E-2</c:v>
                  </c:pt>
                  <c:pt idx="3">
                    <c:v>5.8184917302708528E-2</c:v>
                  </c:pt>
                  <c:pt idx="4">
                    <c:v>0.12184890591340951</c:v>
                  </c:pt>
                  <c:pt idx="5">
                    <c:v>0.28823931248828549</c:v>
                  </c:pt>
                  <c:pt idx="6">
                    <c:v>0.32096171797935968</c:v>
                  </c:pt>
                  <c:pt idx="7">
                    <c:v>0.14268436619841476</c:v>
                  </c:pt>
                </c:numCache>
              </c:numRef>
            </c:plus>
            <c:minus>
              <c:numRef>
                <c:f>'Fe(II)'!$C$50:$J$50</c:f>
                <c:numCache>
                  <c:formatCode>General</c:formatCode>
                  <c:ptCount val="8"/>
                  <c:pt idx="0">
                    <c:v>2.5603116150315994E-2</c:v>
                  </c:pt>
                  <c:pt idx="1">
                    <c:v>2.5660011963983341E-2</c:v>
                  </c:pt>
                  <c:pt idx="2">
                    <c:v>3.3352079293710646E-2</c:v>
                  </c:pt>
                  <c:pt idx="3">
                    <c:v>5.8184917302708528E-2</c:v>
                  </c:pt>
                  <c:pt idx="4">
                    <c:v>0.12184890591340951</c:v>
                  </c:pt>
                  <c:pt idx="5">
                    <c:v>0.28823931248828549</c:v>
                  </c:pt>
                  <c:pt idx="6">
                    <c:v>0.32096171797935968</c:v>
                  </c:pt>
                  <c:pt idx="7">
                    <c:v>0.14268436619841476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'Fe(II)'!$C$44:$J$44</c:f>
              <c:numCache>
                <c:formatCode>0.0</c:formatCode>
                <c:ptCount val="8"/>
                <c:pt idx="0">
                  <c:v>0.21433850702143378</c:v>
                </c:pt>
                <c:pt idx="1">
                  <c:v>0.38518518518518513</c:v>
                </c:pt>
                <c:pt idx="2">
                  <c:v>0.60407569141193596</c:v>
                </c:pt>
                <c:pt idx="3">
                  <c:v>0.87967326421614833</c:v>
                </c:pt>
                <c:pt idx="4">
                  <c:v>1.4454277286135693</c:v>
                </c:pt>
                <c:pt idx="5">
                  <c:v>2.5252525252525255</c:v>
                </c:pt>
                <c:pt idx="6">
                  <c:v>2.9148311306901618</c:v>
                </c:pt>
                <c:pt idx="7">
                  <c:v>3.2967836257309937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'Fe(II)'!$B$45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'Fe(II)'!$C$51:$J$51</c:f>
                <c:numCache>
                  <c:formatCode>General</c:formatCode>
                  <c:ptCount val="8"/>
                  <c:pt idx="0">
                    <c:v>3.3869739061018769E-2</c:v>
                  </c:pt>
                  <c:pt idx="1">
                    <c:v>2.5660011963983403E-2</c:v>
                  </c:pt>
                  <c:pt idx="2">
                    <c:v>5.7767495874772694E-2</c:v>
                  </c:pt>
                  <c:pt idx="3">
                    <c:v>8.3259730695574366E-2</c:v>
                  </c:pt>
                  <c:pt idx="4">
                    <c:v>0.11706864208250402</c:v>
                  </c:pt>
                  <c:pt idx="5">
                    <c:v>5.4472109922588489E-2</c:v>
                  </c:pt>
                  <c:pt idx="6">
                    <c:v>0.14443697190092547</c:v>
                  </c:pt>
                  <c:pt idx="7">
                    <c:v>0.21148356932002074</c:v>
                  </c:pt>
                </c:numCache>
              </c:numRef>
            </c:plus>
            <c:minus>
              <c:numRef>
                <c:f>'Fe(II)'!$C$51:$J$51</c:f>
                <c:numCache>
                  <c:formatCode>General</c:formatCode>
                  <c:ptCount val="8"/>
                  <c:pt idx="0">
                    <c:v>3.3869739061018769E-2</c:v>
                  </c:pt>
                  <c:pt idx="1">
                    <c:v>2.5660011963983403E-2</c:v>
                  </c:pt>
                  <c:pt idx="2">
                    <c:v>5.7767495874772694E-2</c:v>
                  </c:pt>
                  <c:pt idx="3">
                    <c:v>8.3259730695574366E-2</c:v>
                  </c:pt>
                  <c:pt idx="4">
                    <c:v>0.11706864208250402</c:v>
                  </c:pt>
                  <c:pt idx="5">
                    <c:v>5.4472109922588489E-2</c:v>
                  </c:pt>
                  <c:pt idx="6">
                    <c:v>0.14443697190092547</c:v>
                  </c:pt>
                  <c:pt idx="7">
                    <c:v>0.21148356932002074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'Fe(II)'!$C$45:$J$45</c:f>
              <c:numCache>
                <c:formatCode>0.0</c:formatCode>
                <c:ptCount val="8"/>
                <c:pt idx="0">
                  <c:v>0.3473762010347376</c:v>
                </c:pt>
                <c:pt idx="1">
                  <c:v>0.54074074074074074</c:v>
                </c:pt>
                <c:pt idx="2">
                  <c:v>1.0917030567685588</c:v>
                </c:pt>
                <c:pt idx="3">
                  <c:v>2.0159178971620064</c:v>
                </c:pt>
                <c:pt idx="4">
                  <c:v>2.610619469026549</c:v>
                </c:pt>
                <c:pt idx="5">
                  <c:v>3.5786435786435788</c:v>
                </c:pt>
                <c:pt idx="6">
                  <c:v>4.0088105726872243</c:v>
                </c:pt>
                <c:pt idx="7">
                  <c:v>4.5175438596491224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'Fe(II)'!$B$46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'Fe(II)'!$C$52:$J$52</c:f>
                <c:numCache>
                  <c:formatCode>General</c:formatCode>
                  <c:ptCount val="8"/>
                  <c:pt idx="0">
                    <c:v>0.18857872612229254</c:v>
                  </c:pt>
                  <c:pt idx="1">
                    <c:v>7.6980035891950085E-2</c:v>
                  </c:pt>
                  <c:pt idx="2">
                    <c:v>4.366812227074246E-2</c:v>
                  </c:pt>
                  <c:pt idx="3">
                    <c:v>0.22137958339887001</c:v>
                  </c:pt>
                  <c:pt idx="4">
                    <c:v>0.29461628842829185</c:v>
                  </c:pt>
                  <c:pt idx="5">
                    <c:v>0.61386950278227337</c:v>
                  </c:pt>
                  <c:pt idx="6">
                    <c:v>0.52786900052918306</c:v>
                  </c:pt>
                  <c:pt idx="7">
                    <c:v>0.3070175438596493</c:v>
                  </c:pt>
                </c:numCache>
              </c:numRef>
            </c:plus>
            <c:minus>
              <c:numRef>
                <c:f>'Fe(II)'!$C$52:$J$52</c:f>
                <c:numCache>
                  <c:formatCode>General</c:formatCode>
                  <c:ptCount val="8"/>
                  <c:pt idx="0">
                    <c:v>0.18857872612229254</c:v>
                  </c:pt>
                  <c:pt idx="1">
                    <c:v>7.6980035891950085E-2</c:v>
                  </c:pt>
                  <c:pt idx="2">
                    <c:v>4.366812227074246E-2</c:v>
                  </c:pt>
                  <c:pt idx="3">
                    <c:v>0.22137958339887001</c:v>
                  </c:pt>
                  <c:pt idx="4">
                    <c:v>0.29461628842829185</c:v>
                  </c:pt>
                  <c:pt idx="5">
                    <c:v>0.61386950278227337</c:v>
                  </c:pt>
                  <c:pt idx="6">
                    <c:v>0.52786900052918306</c:v>
                  </c:pt>
                  <c:pt idx="7">
                    <c:v>0.3070175438596493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'Fe(II)'!$C$46:$J$46</c:f>
              <c:numCache>
                <c:formatCode>0.0</c:formatCode>
                <c:ptCount val="8"/>
                <c:pt idx="0">
                  <c:v>0.60606060606060597</c:v>
                </c:pt>
                <c:pt idx="1">
                  <c:v>0.8222222222222223</c:v>
                </c:pt>
                <c:pt idx="2">
                  <c:v>3.2532751091703052</c:v>
                </c:pt>
                <c:pt idx="3">
                  <c:v>3.6433134359618808</c:v>
                </c:pt>
                <c:pt idx="4">
                  <c:v>4.7418879056047203</c:v>
                </c:pt>
                <c:pt idx="5">
                  <c:v>6.0317460317460316</c:v>
                </c:pt>
                <c:pt idx="6">
                  <c:v>6.152716593245227</c:v>
                </c:pt>
                <c:pt idx="7">
                  <c:v>6.447368421052631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'Fe(II)'!$B$47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'Fe(II)'!$C$47:$J$47</c:f>
              <c:numCache>
                <c:formatCode>0.0</c:formatCode>
                <c:ptCount val="8"/>
                <c:pt idx="0">
                  <c:v>0.35476718403547669</c:v>
                </c:pt>
                <c:pt idx="1">
                  <c:v>0.53333333333333333</c:v>
                </c:pt>
                <c:pt idx="2">
                  <c:v>0.67685589519650657</c:v>
                </c:pt>
                <c:pt idx="3">
                  <c:v>0.96764059063776309</c:v>
                </c:pt>
                <c:pt idx="4">
                  <c:v>1.7256637168141593</c:v>
                </c:pt>
                <c:pt idx="5">
                  <c:v>2.6623376623376624</c:v>
                </c:pt>
                <c:pt idx="6">
                  <c:v>2.6651982378854622</c:v>
                </c:pt>
                <c:pt idx="7">
                  <c:v>2.9605263157894739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'Fe(II)'!$B$55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'Fe(II)'!$C$54:$G$54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'Fe(II)'!$C$55:$G$55</c:f>
              <c:numCache>
                <c:formatCode>0.0</c:formatCode>
                <c:ptCount val="5"/>
                <c:pt idx="0">
                  <c:v>0.48780487804878042</c:v>
                </c:pt>
                <c:pt idx="1">
                  <c:v>0.57777777777777772</c:v>
                </c:pt>
                <c:pt idx="2">
                  <c:v>0.55309734513274345</c:v>
                </c:pt>
                <c:pt idx="3">
                  <c:v>0.66079295154185014</c:v>
                </c:pt>
                <c:pt idx="4">
                  <c:v>0.72368421052631582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'Fe(II)'!$B$56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'Fe(II)'!$C$54:$G$54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'Fe(II)'!$C$56:$G$56</c:f>
              <c:numCache>
                <c:formatCode>0.0</c:formatCode>
                <c:ptCount val="5"/>
                <c:pt idx="0">
                  <c:v>1.4412416851441241</c:v>
                </c:pt>
                <c:pt idx="1">
                  <c:v>1.6222222222222222</c:v>
                </c:pt>
                <c:pt idx="2">
                  <c:v>0.75221238938053103</c:v>
                </c:pt>
                <c:pt idx="3">
                  <c:v>1.2555066079295154</c:v>
                </c:pt>
                <c:pt idx="4">
                  <c:v>1.4254385964912282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'Fe(II)'!$B$57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'Fe(II)'!$C$54:$G$54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'Fe(II)'!$C$57:$G$57</c:f>
              <c:numCache>
                <c:formatCode>0.0</c:formatCode>
                <c:ptCount val="5"/>
                <c:pt idx="0">
                  <c:v>0.53215077605321504</c:v>
                </c:pt>
                <c:pt idx="1">
                  <c:v>0.66666666666666663</c:v>
                </c:pt>
                <c:pt idx="2">
                  <c:v>0.68584070796460184</c:v>
                </c:pt>
                <c:pt idx="3">
                  <c:v>0.85903083700440519</c:v>
                </c:pt>
                <c:pt idx="4">
                  <c:v>1.0307017543859649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13184"/>
        <c:axId val="104027648"/>
      </c:scatterChart>
      <c:valAx>
        <c:axId val="10401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027648"/>
        <c:crosses val="autoZero"/>
        <c:crossBetween val="midCat"/>
      </c:valAx>
      <c:valAx>
        <c:axId val="104027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Fe(II) (mM)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40131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Tc!$R$143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plus>
            <c:min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Tc!$S$143:$Z$143</c:f>
              <c:numCache>
                <c:formatCode>0.0</c:formatCode>
                <c:ptCount val="8"/>
                <c:pt idx="0">
                  <c:v>97.635384615384595</c:v>
                </c:pt>
                <c:pt idx="1">
                  <c:v>84.222000000000008</c:v>
                </c:pt>
                <c:pt idx="2">
                  <c:v>30.372444444444444</c:v>
                </c:pt>
                <c:pt idx="3">
                  <c:v>14.354074074074074</c:v>
                </c:pt>
                <c:pt idx="4">
                  <c:v>6.9772839506172852</c:v>
                </c:pt>
                <c:pt idx="5">
                  <c:v>3.5414814814814815</c:v>
                </c:pt>
                <c:pt idx="6">
                  <c:v>2.882037037037037</c:v>
                </c:pt>
                <c:pt idx="7">
                  <c:v>2.1385185185185183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Tc!$R$155</c:f>
              <c:strCache>
                <c:ptCount val="1"/>
                <c:pt idx="0">
                  <c:v>EHCx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Tc!$S$160:$W$160</c:f>
                <c:numCache>
                  <c:formatCode>General</c:formatCode>
                  <c:ptCount val="5"/>
                  <c:pt idx="0">
                    <c:v>0.59315900636979957</c:v>
                  </c:pt>
                  <c:pt idx="1">
                    <c:v>0.42949194792606865</c:v>
                  </c:pt>
                  <c:pt idx="2">
                    <c:v>5.2346466858734892</c:v>
                  </c:pt>
                  <c:pt idx="3">
                    <c:v>4.9356976316536072E-2</c:v>
                  </c:pt>
                  <c:pt idx="4">
                    <c:v>4.8045117684665239E-2</c:v>
                  </c:pt>
                </c:numCache>
              </c:numRef>
            </c:plus>
            <c:minus>
              <c:numRef>
                <c:f>Tc!$S$160:$W$160</c:f>
                <c:numCache>
                  <c:formatCode>General</c:formatCode>
                  <c:ptCount val="5"/>
                  <c:pt idx="0">
                    <c:v>0.59315900636979957</c:v>
                  </c:pt>
                  <c:pt idx="1">
                    <c:v>0.42949194792606865</c:v>
                  </c:pt>
                  <c:pt idx="2">
                    <c:v>5.2346466858734892</c:v>
                  </c:pt>
                  <c:pt idx="3">
                    <c:v>4.9356976316536072E-2</c:v>
                  </c:pt>
                  <c:pt idx="4">
                    <c:v>4.8045117684665239E-2</c:v>
                  </c:pt>
                </c:numCache>
              </c:numRef>
            </c:minus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errBars>
          <c:xVal>
            <c:numRef>
              <c:f>Tc!$S$151:$W$151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Tc!$S$155:$W$155</c:f>
              <c:numCache>
                <c:formatCode>0.0</c:formatCode>
                <c:ptCount val="5"/>
                <c:pt idx="0">
                  <c:v>103.80769230769231</c:v>
                </c:pt>
                <c:pt idx="1">
                  <c:v>96.482666666666674</c:v>
                </c:pt>
                <c:pt idx="2">
                  <c:v>38.710555555555551</c:v>
                </c:pt>
                <c:pt idx="3">
                  <c:v>1.7916666666666667</c:v>
                </c:pt>
                <c:pt idx="4">
                  <c:v>1.4383333333333332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29440"/>
        <c:axId val="93643904"/>
      </c:scatterChart>
      <c:valAx>
        <c:axId val="9362944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643904"/>
        <c:crosses val="autoZero"/>
        <c:crossBetween val="midCat"/>
      </c:valAx>
      <c:valAx>
        <c:axId val="93643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36294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'Fe(II)'!$B$44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'Fe(II)'!$C$50:$J$50</c:f>
                <c:numCache>
                  <c:formatCode>General</c:formatCode>
                  <c:ptCount val="8"/>
                  <c:pt idx="0">
                    <c:v>2.5603116150315994E-2</c:v>
                  </c:pt>
                  <c:pt idx="1">
                    <c:v>2.5660011963983341E-2</c:v>
                  </c:pt>
                  <c:pt idx="2">
                    <c:v>3.3352079293710646E-2</c:v>
                  </c:pt>
                  <c:pt idx="3">
                    <c:v>5.8184917302708528E-2</c:v>
                  </c:pt>
                  <c:pt idx="4">
                    <c:v>0.12184890591340951</c:v>
                  </c:pt>
                  <c:pt idx="5">
                    <c:v>0.28823931248828549</c:v>
                  </c:pt>
                  <c:pt idx="6">
                    <c:v>0.32096171797935968</c:v>
                  </c:pt>
                  <c:pt idx="7">
                    <c:v>0.14268436619841476</c:v>
                  </c:pt>
                </c:numCache>
              </c:numRef>
            </c:plus>
            <c:minus>
              <c:numRef>
                <c:f>'Fe(II)'!$C$50:$J$50</c:f>
                <c:numCache>
                  <c:formatCode>General</c:formatCode>
                  <c:ptCount val="8"/>
                  <c:pt idx="0">
                    <c:v>2.5603116150315994E-2</c:v>
                  </c:pt>
                  <c:pt idx="1">
                    <c:v>2.5660011963983341E-2</c:v>
                  </c:pt>
                  <c:pt idx="2">
                    <c:v>3.3352079293710646E-2</c:v>
                  </c:pt>
                  <c:pt idx="3">
                    <c:v>5.8184917302708528E-2</c:v>
                  </c:pt>
                  <c:pt idx="4">
                    <c:v>0.12184890591340951</c:v>
                  </c:pt>
                  <c:pt idx="5">
                    <c:v>0.28823931248828549</c:v>
                  </c:pt>
                  <c:pt idx="6">
                    <c:v>0.32096171797935968</c:v>
                  </c:pt>
                  <c:pt idx="7">
                    <c:v>0.14268436619841476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'Fe(II)'!$C$44:$J$44</c:f>
              <c:numCache>
                <c:formatCode>0.0</c:formatCode>
                <c:ptCount val="8"/>
                <c:pt idx="0">
                  <c:v>0.21433850702143378</c:v>
                </c:pt>
                <c:pt idx="1">
                  <c:v>0.38518518518518513</c:v>
                </c:pt>
                <c:pt idx="2">
                  <c:v>0.60407569141193596</c:v>
                </c:pt>
                <c:pt idx="3">
                  <c:v>0.87967326421614833</c:v>
                </c:pt>
                <c:pt idx="4">
                  <c:v>1.4454277286135693</c:v>
                </c:pt>
                <c:pt idx="5">
                  <c:v>2.5252525252525255</c:v>
                </c:pt>
                <c:pt idx="6">
                  <c:v>2.9148311306901618</c:v>
                </c:pt>
                <c:pt idx="7">
                  <c:v>3.2967836257309937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'Fe(II)'!$B$55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'Fe(II)'!$C$54:$G$54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'Fe(II)'!$C$55:$G$55</c:f>
              <c:numCache>
                <c:formatCode>0.0</c:formatCode>
                <c:ptCount val="5"/>
                <c:pt idx="0">
                  <c:v>0.48780487804878042</c:v>
                </c:pt>
                <c:pt idx="1">
                  <c:v>0.57777777777777772</c:v>
                </c:pt>
                <c:pt idx="2">
                  <c:v>0.55309734513274345</c:v>
                </c:pt>
                <c:pt idx="3">
                  <c:v>0.66079295154185014</c:v>
                </c:pt>
                <c:pt idx="4">
                  <c:v>0.72368421052631582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45184"/>
        <c:axId val="104059648"/>
      </c:scatterChart>
      <c:valAx>
        <c:axId val="10404518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059648"/>
        <c:crosses val="autoZero"/>
        <c:crossBetween val="midCat"/>
      </c:valAx>
      <c:valAx>
        <c:axId val="104059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Fe(II) (mM)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40451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'Fe(II)'!$B$45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'Fe(II)'!$C$51:$J$51</c:f>
                <c:numCache>
                  <c:formatCode>General</c:formatCode>
                  <c:ptCount val="8"/>
                  <c:pt idx="0">
                    <c:v>3.3869739061018769E-2</c:v>
                  </c:pt>
                  <c:pt idx="1">
                    <c:v>2.5660011963983403E-2</c:v>
                  </c:pt>
                  <c:pt idx="2">
                    <c:v>5.7767495874772694E-2</c:v>
                  </c:pt>
                  <c:pt idx="3">
                    <c:v>8.3259730695574366E-2</c:v>
                  </c:pt>
                  <c:pt idx="4">
                    <c:v>0.11706864208250402</c:v>
                  </c:pt>
                  <c:pt idx="5">
                    <c:v>5.4472109922588489E-2</c:v>
                  </c:pt>
                  <c:pt idx="6">
                    <c:v>0.14443697190092547</c:v>
                  </c:pt>
                  <c:pt idx="7">
                    <c:v>0.21148356932002074</c:v>
                  </c:pt>
                </c:numCache>
              </c:numRef>
            </c:plus>
            <c:minus>
              <c:numRef>
                <c:f>'Fe(II)'!$C$51:$J$51</c:f>
                <c:numCache>
                  <c:formatCode>General</c:formatCode>
                  <c:ptCount val="8"/>
                  <c:pt idx="0">
                    <c:v>3.3869739061018769E-2</c:v>
                  </c:pt>
                  <c:pt idx="1">
                    <c:v>2.5660011963983403E-2</c:v>
                  </c:pt>
                  <c:pt idx="2">
                    <c:v>5.7767495874772694E-2</c:v>
                  </c:pt>
                  <c:pt idx="3">
                    <c:v>8.3259730695574366E-2</c:v>
                  </c:pt>
                  <c:pt idx="4">
                    <c:v>0.11706864208250402</c:v>
                  </c:pt>
                  <c:pt idx="5">
                    <c:v>5.4472109922588489E-2</c:v>
                  </c:pt>
                  <c:pt idx="6">
                    <c:v>0.14443697190092547</c:v>
                  </c:pt>
                  <c:pt idx="7">
                    <c:v>0.21148356932002074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'Fe(II)'!$C$45:$J$45</c:f>
              <c:numCache>
                <c:formatCode>0.0</c:formatCode>
                <c:ptCount val="8"/>
                <c:pt idx="0">
                  <c:v>0.3473762010347376</c:v>
                </c:pt>
                <c:pt idx="1">
                  <c:v>0.54074074074074074</c:v>
                </c:pt>
                <c:pt idx="2">
                  <c:v>1.0917030567685588</c:v>
                </c:pt>
                <c:pt idx="3">
                  <c:v>2.0159178971620064</c:v>
                </c:pt>
                <c:pt idx="4">
                  <c:v>2.610619469026549</c:v>
                </c:pt>
                <c:pt idx="5">
                  <c:v>3.5786435786435788</c:v>
                </c:pt>
                <c:pt idx="6">
                  <c:v>4.0088105726872243</c:v>
                </c:pt>
                <c:pt idx="7">
                  <c:v>4.5175438596491224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'Fe(II)'!$B$56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'Fe(II)'!$C$54:$G$54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'Fe(II)'!$C$56:$G$56</c:f>
              <c:numCache>
                <c:formatCode>0.0</c:formatCode>
                <c:ptCount val="5"/>
                <c:pt idx="0">
                  <c:v>1.4412416851441241</c:v>
                </c:pt>
                <c:pt idx="1">
                  <c:v>1.6222222222222222</c:v>
                </c:pt>
                <c:pt idx="2">
                  <c:v>0.75221238938053103</c:v>
                </c:pt>
                <c:pt idx="3">
                  <c:v>1.2555066079295154</c:v>
                </c:pt>
                <c:pt idx="4">
                  <c:v>1.4254385964912282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42720"/>
        <c:axId val="104144896"/>
      </c:scatterChart>
      <c:valAx>
        <c:axId val="10414272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144896"/>
        <c:crosses val="autoZero"/>
        <c:crossBetween val="midCat"/>
      </c:valAx>
      <c:valAx>
        <c:axId val="104144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Fe(II) (mM)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41427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'Fe(II)'!$B$46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'Fe(II)'!$C$52:$J$52</c:f>
                <c:numCache>
                  <c:formatCode>General</c:formatCode>
                  <c:ptCount val="8"/>
                  <c:pt idx="0">
                    <c:v>0.18857872612229254</c:v>
                  </c:pt>
                  <c:pt idx="1">
                    <c:v>7.6980035891950085E-2</c:v>
                  </c:pt>
                  <c:pt idx="2">
                    <c:v>4.366812227074246E-2</c:v>
                  </c:pt>
                  <c:pt idx="3">
                    <c:v>0.22137958339887001</c:v>
                  </c:pt>
                  <c:pt idx="4">
                    <c:v>0.29461628842829185</c:v>
                  </c:pt>
                  <c:pt idx="5">
                    <c:v>0.61386950278227337</c:v>
                  </c:pt>
                  <c:pt idx="6">
                    <c:v>0.52786900052918306</c:v>
                  </c:pt>
                  <c:pt idx="7">
                    <c:v>0.3070175438596493</c:v>
                  </c:pt>
                </c:numCache>
              </c:numRef>
            </c:plus>
            <c:minus>
              <c:numRef>
                <c:f>'Fe(II)'!$C$52:$J$52</c:f>
                <c:numCache>
                  <c:formatCode>General</c:formatCode>
                  <c:ptCount val="8"/>
                  <c:pt idx="0">
                    <c:v>0.18857872612229254</c:v>
                  </c:pt>
                  <c:pt idx="1">
                    <c:v>7.6980035891950085E-2</c:v>
                  </c:pt>
                  <c:pt idx="2">
                    <c:v>4.366812227074246E-2</c:v>
                  </c:pt>
                  <c:pt idx="3">
                    <c:v>0.22137958339887001</c:v>
                  </c:pt>
                  <c:pt idx="4">
                    <c:v>0.29461628842829185</c:v>
                  </c:pt>
                  <c:pt idx="5">
                    <c:v>0.61386950278227337</c:v>
                  </c:pt>
                  <c:pt idx="6">
                    <c:v>0.52786900052918306</c:v>
                  </c:pt>
                  <c:pt idx="7">
                    <c:v>0.3070175438596493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'Fe(II)'!$C$46:$J$46</c:f>
              <c:numCache>
                <c:formatCode>0.0</c:formatCode>
                <c:ptCount val="8"/>
                <c:pt idx="0">
                  <c:v>0.60606060606060597</c:v>
                </c:pt>
                <c:pt idx="1">
                  <c:v>0.8222222222222223</c:v>
                </c:pt>
                <c:pt idx="2">
                  <c:v>3.2532751091703052</c:v>
                </c:pt>
                <c:pt idx="3">
                  <c:v>3.6433134359618808</c:v>
                </c:pt>
                <c:pt idx="4">
                  <c:v>4.7418879056047203</c:v>
                </c:pt>
                <c:pt idx="5">
                  <c:v>6.0317460317460316</c:v>
                </c:pt>
                <c:pt idx="6">
                  <c:v>6.152716593245227</c:v>
                </c:pt>
                <c:pt idx="7">
                  <c:v>6.447368421052631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'Fe(II)'!$B$57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'Fe(II)'!$C$54:$G$54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'Fe(II)'!$C$57:$G$57</c:f>
              <c:numCache>
                <c:formatCode>0.0</c:formatCode>
                <c:ptCount val="5"/>
                <c:pt idx="0">
                  <c:v>0.53215077605321504</c:v>
                </c:pt>
                <c:pt idx="1">
                  <c:v>0.66666666666666663</c:v>
                </c:pt>
                <c:pt idx="2">
                  <c:v>0.68584070796460184</c:v>
                </c:pt>
                <c:pt idx="3">
                  <c:v>0.85903083700440519</c:v>
                </c:pt>
                <c:pt idx="4">
                  <c:v>1.0307017543859649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74720"/>
        <c:axId val="104176640"/>
      </c:scatterChart>
      <c:valAx>
        <c:axId val="10417472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176640"/>
        <c:crosses val="autoZero"/>
        <c:crossBetween val="midCat"/>
      </c:valAx>
      <c:valAx>
        <c:axId val="104176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Fe(II) (mM)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41747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strRef>
              <c:f>'Fe(II)'!$B$47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'Fe(II)'!$C$47:$J$47</c:f>
              <c:numCache>
                <c:formatCode>0.0</c:formatCode>
                <c:ptCount val="8"/>
                <c:pt idx="0">
                  <c:v>0.35476718403547669</c:v>
                </c:pt>
                <c:pt idx="1">
                  <c:v>0.53333333333333333</c:v>
                </c:pt>
                <c:pt idx="2">
                  <c:v>0.67685589519650657</c:v>
                </c:pt>
                <c:pt idx="3">
                  <c:v>0.96764059063776309</c:v>
                </c:pt>
                <c:pt idx="4">
                  <c:v>1.7256637168141593</c:v>
                </c:pt>
                <c:pt idx="5">
                  <c:v>2.6623376623376624</c:v>
                </c:pt>
                <c:pt idx="6">
                  <c:v>2.6651982378854622</c:v>
                </c:pt>
                <c:pt idx="7">
                  <c:v>2.9605263157894739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97120"/>
        <c:axId val="104289408"/>
      </c:scatterChart>
      <c:valAx>
        <c:axId val="10419712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289408"/>
        <c:crosses val="autoZero"/>
        <c:crossBetween val="midCat"/>
      </c:valAx>
      <c:valAx>
        <c:axId val="104289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Fe(II) (mM)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41971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'Fe(tot)'!$C$2</c:f>
              <c:strCache>
                <c:ptCount val="1"/>
                <c:pt idx="0">
                  <c:v>Day 0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'Fe(tot)'!$B$3:$B$8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'Fe(tot)'!$C$3:$C$8</c:f>
              <c:numCache>
                <c:formatCode>General</c:formatCode>
                <c:ptCount val="6"/>
                <c:pt idx="0">
                  <c:v>0</c:v>
                </c:pt>
                <c:pt idx="1">
                  <c:v>1.9E-2</c:v>
                </c:pt>
                <c:pt idx="2">
                  <c:v>4.2999999999999997E-2</c:v>
                </c:pt>
                <c:pt idx="3">
                  <c:v>0.223</c:v>
                </c:pt>
                <c:pt idx="4">
                  <c:v>0.44900000000000001</c:v>
                </c:pt>
                <c:pt idx="5">
                  <c:v>0.90500000000000003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22272"/>
        <c:axId val="97628160"/>
      </c:scatterChart>
      <c:valAx>
        <c:axId val="976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628160"/>
        <c:crosses val="autoZero"/>
        <c:crossBetween val="midCat"/>
      </c:valAx>
      <c:valAx>
        <c:axId val="9762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22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'Fe(tot)'!$D$2</c:f>
              <c:strCache>
                <c:ptCount val="1"/>
                <c:pt idx="0">
                  <c:v>Day 1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'Fe(tot)'!$B$3:$B$8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'Fe(tot)'!$D$3:$D$8</c:f>
              <c:numCache>
                <c:formatCode>General</c:formatCode>
                <c:ptCount val="6"/>
                <c:pt idx="0">
                  <c:v>0</c:v>
                </c:pt>
                <c:pt idx="1">
                  <c:v>1.9E-2</c:v>
                </c:pt>
                <c:pt idx="2">
                  <c:v>4.2000000000000003E-2</c:v>
                </c:pt>
                <c:pt idx="3">
                  <c:v>0.22600000000000001</c:v>
                </c:pt>
                <c:pt idx="4">
                  <c:v>0.44900000000000001</c:v>
                </c:pt>
                <c:pt idx="5">
                  <c:v>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56832"/>
        <c:axId val="97658368"/>
      </c:scatterChart>
      <c:valAx>
        <c:axId val="976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658368"/>
        <c:crosses val="autoZero"/>
        <c:crossBetween val="midCat"/>
      </c:valAx>
      <c:valAx>
        <c:axId val="9765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56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'Fe(tot)'!$E$2</c:f>
              <c:strCache>
                <c:ptCount val="1"/>
                <c:pt idx="0">
                  <c:v>Day 4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'Fe(tot)'!$B$3:$B$8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'Fe(tot)'!$E$3:$E$8</c:f>
              <c:numCache>
                <c:formatCode>General</c:formatCode>
                <c:ptCount val="6"/>
                <c:pt idx="0">
                  <c:v>0</c:v>
                </c:pt>
                <c:pt idx="1">
                  <c:v>2.3E-2</c:v>
                </c:pt>
                <c:pt idx="2">
                  <c:v>4.7E-2</c:v>
                </c:pt>
                <c:pt idx="3">
                  <c:v>0.23</c:v>
                </c:pt>
                <c:pt idx="4">
                  <c:v>0.45800000000000002</c:v>
                </c:pt>
                <c:pt idx="5">
                  <c:v>0.91600000000000004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82944"/>
        <c:axId val="97684480"/>
      </c:scatterChart>
      <c:valAx>
        <c:axId val="9768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684480"/>
        <c:crosses val="autoZero"/>
        <c:crossBetween val="midCat"/>
      </c:valAx>
      <c:valAx>
        <c:axId val="9768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82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'Fe(tot)'!$F$2</c:f>
              <c:strCache>
                <c:ptCount val="1"/>
                <c:pt idx="0">
                  <c:v>Day 8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'Fe(tot)'!$B$3:$B$8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'Fe(tot)'!$F$3:$F$8</c:f>
              <c:numCache>
                <c:formatCode>General</c:formatCode>
                <c:ptCount val="6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09056"/>
        <c:axId val="97788672"/>
      </c:scatterChart>
      <c:valAx>
        <c:axId val="9770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788672"/>
        <c:crosses val="autoZero"/>
        <c:crossBetween val="midCat"/>
      </c:valAx>
      <c:valAx>
        <c:axId val="9778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709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'Fe(tot)'!$G$2</c:f>
              <c:strCache>
                <c:ptCount val="1"/>
                <c:pt idx="0">
                  <c:v>Day 14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'Fe(tot)'!$B$3:$B$8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'Fe(tot)'!$G$3:$G$8</c:f>
              <c:numCache>
                <c:formatCode>General</c:formatCode>
                <c:ptCount val="6"/>
                <c:pt idx="0">
                  <c:v>0</c:v>
                </c:pt>
                <c:pt idx="1">
                  <c:v>2.5000000000000001E-2</c:v>
                </c:pt>
                <c:pt idx="2">
                  <c:v>4.7E-2</c:v>
                </c:pt>
                <c:pt idx="3">
                  <c:v>0.22500000000000001</c:v>
                </c:pt>
                <c:pt idx="4">
                  <c:v>0.45800000000000002</c:v>
                </c:pt>
                <c:pt idx="5">
                  <c:v>0.90200000000000002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05056"/>
        <c:axId val="97806592"/>
      </c:scatterChart>
      <c:valAx>
        <c:axId val="9780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806592"/>
        <c:crosses val="autoZero"/>
        <c:crossBetween val="midCat"/>
      </c:valAx>
      <c:valAx>
        <c:axId val="9780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805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'Fe(tot)'!$H$2</c:f>
              <c:strCache>
                <c:ptCount val="1"/>
                <c:pt idx="0">
                  <c:v>Day 28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'Fe(tot)'!$B$3:$B$8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'Fe(tot)'!$H$3:$H$8</c:f>
              <c:numCache>
                <c:formatCode>General</c:formatCode>
                <c:ptCount val="6"/>
                <c:pt idx="0">
                  <c:v>0</c:v>
                </c:pt>
                <c:pt idx="1">
                  <c:v>2.3E-2</c:v>
                </c:pt>
                <c:pt idx="2">
                  <c:v>4.7E-2</c:v>
                </c:pt>
                <c:pt idx="3">
                  <c:v>0.23100000000000001</c:v>
                </c:pt>
                <c:pt idx="4">
                  <c:v>0.46500000000000002</c:v>
                </c:pt>
                <c:pt idx="5">
                  <c:v>0.92300000000000004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59904"/>
        <c:axId val="104869888"/>
      </c:scatterChart>
      <c:valAx>
        <c:axId val="1048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869888"/>
        <c:crosses val="autoZero"/>
        <c:crossBetween val="midCat"/>
      </c:valAx>
      <c:valAx>
        <c:axId val="10486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859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strRef>
              <c:f>Tc!$R$144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Tc!$S$144:$Z$144</c:f>
              <c:numCache>
                <c:formatCode>0.0</c:formatCode>
                <c:ptCount val="8"/>
                <c:pt idx="0">
                  <c:v>99.082564102564092</c:v>
                </c:pt>
                <c:pt idx="1">
                  <c:v>99.850666666666669</c:v>
                </c:pt>
                <c:pt idx="2">
                  <c:v>97.73244444444444</c:v>
                </c:pt>
                <c:pt idx="3">
                  <c:v>52.999999999999993</c:v>
                </c:pt>
                <c:pt idx="4">
                  <c:v>8.5666666666666682</c:v>
                </c:pt>
                <c:pt idx="5">
                  <c:v>2.6094444444444442</c:v>
                </c:pt>
                <c:pt idx="6">
                  <c:v>2.1922222222222221</c:v>
                </c:pt>
                <c:pt idx="7">
                  <c:v>1.9683333333333335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97280"/>
        <c:axId val="94899200"/>
      </c:scatterChart>
      <c:valAx>
        <c:axId val="9489728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899200"/>
        <c:crosses val="autoZero"/>
        <c:crossBetween val="midCat"/>
      </c:valAx>
      <c:valAx>
        <c:axId val="948992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4897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'Fe(tot)'!$I$2</c:f>
              <c:strCache>
                <c:ptCount val="1"/>
                <c:pt idx="0">
                  <c:v>Day 56</c:v>
                </c:pt>
              </c:strCache>
            </c:strRef>
          </c:tx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94227144371181"/>
                  <c:y val="8.5179467984565937E-2"/>
                </c:manualLayout>
              </c:layout>
              <c:numFmt formatCode="General" sourceLinked="0"/>
            </c:trendlineLbl>
          </c:trendline>
          <c:xVal>
            <c:numRef>
              <c:f>'Fe(tot)'!$B$3:$B$8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'Fe(tot)'!$I$3:$I$8</c:f>
              <c:numCache>
                <c:formatCode>General</c:formatCode>
                <c:ptCount val="6"/>
                <c:pt idx="0">
                  <c:v>0</c:v>
                </c:pt>
                <c:pt idx="1">
                  <c:v>2.4E-2</c:v>
                </c:pt>
                <c:pt idx="2">
                  <c:v>4.5999999999999999E-2</c:v>
                </c:pt>
                <c:pt idx="3">
                  <c:v>0.22900000000000001</c:v>
                </c:pt>
                <c:pt idx="4">
                  <c:v>0.46</c:v>
                </c:pt>
                <c:pt idx="5">
                  <c:v>0.90400000000000003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98560"/>
        <c:axId val="104900096"/>
      </c:scatterChart>
      <c:valAx>
        <c:axId val="10489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00096"/>
        <c:crosses val="autoZero"/>
        <c:crossBetween val="midCat"/>
      </c:valAx>
      <c:valAx>
        <c:axId val="10490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898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'Fe(tot)'!$B$44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'Fe(tot)'!$C$50:$J$50</c:f>
                <c:numCache>
                  <c:formatCode>General</c:formatCode>
                  <c:ptCount val="8"/>
                  <c:pt idx="0">
                    <c:v>8.3945430093130449E-2</c:v>
                  </c:pt>
                  <c:pt idx="1">
                    <c:v>0.10020555006273096</c:v>
                  </c:pt>
                  <c:pt idx="2">
                    <c:v>0.14537834319823981</c:v>
                  </c:pt>
                  <c:pt idx="3">
                    <c:v>4.5779648118953707E-2</c:v>
                  </c:pt>
                  <c:pt idx="4">
                    <c:v>0.23862374170152575</c:v>
                  </c:pt>
                  <c:pt idx="5">
                    <c:v>0.18152591090056469</c:v>
                  </c:pt>
                  <c:pt idx="6">
                    <c:v>0.23310584238454513</c:v>
                  </c:pt>
                  <c:pt idx="7">
                    <c:v>0.14601596751051302</c:v>
                  </c:pt>
                </c:numCache>
              </c:numRef>
            </c:plus>
            <c:minus>
              <c:numRef>
                <c:f>'Fe(tot)'!$C$50:$J$50</c:f>
                <c:numCache>
                  <c:formatCode>General</c:formatCode>
                  <c:ptCount val="8"/>
                  <c:pt idx="0">
                    <c:v>8.3945430093130449E-2</c:v>
                  </c:pt>
                  <c:pt idx="1">
                    <c:v>0.10020555006273096</c:v>
                  </c:pt>
                  <c:pt idx="2">
                    <c:v>0.14537834319823981</c:v>
                  </c:pt>
                  <c:pt idx="3">
                    <c:v>4.5779648118953707E-2</c:v>
                  </c:pt>
                  <c:pt idx="4">
                    <c:v>0.23862374170152575</c:v>
                  </c:pt>
                  <c:pt idx="5">
                    <c:v>0.18152591090056469</c:v>
                  </c:pt>
                  <c:pt idx="6">
                    <c:v>0.23310584238454513</c:v>
                  </c:pt>
                  <c:pt idx="7">
                    <c:v>0.14601596751051302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'Fe(tot)'!$C$44:$J$44</c:f>
              <c:numCache>
                <c:formatCode>0.0</c:formatCode>
                <c:ptCount val="8"/>
                <c:pt idx="0">
                  <c:v>1.3377679231337769</c:v>
                </c:pt>
                <c:pt idx="1">
                  <c:v>1.9851851851851852</c:v>
                </c:pt>
                <c:pt idx="2">
                  <c:v>2.1906841339155747</c:v>
                </c:pt>
                <c:pt idx="3">
                  <c:v>2.1845219394701019</c:v>
                </c:pt>
                <c:pt idx="4">
                  <c:v>2.2861356932153392</c:v>
                </c:pt>
                <c:pt idx="5">
                  <c:v>2.6118326118326123</c:v>
                </c:pt>
                <c:pt idx="6">
                  <c:v>3.1277533039647576</c:v>
                </c:pt>
                <c:pt idx="7">
                  <c:v>3.5891812865497079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'Fe(tot)'!$B$45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'Fe(tot)'!$C$51:$J$51</c:f>
                <c:numCache>
                  <c:formatCode>General</c:formatCode>
                  <c:ptCount val="8"/>
                  <c:pt idx="0">
                    <c:v>3.8404674225473938E-2</c:v>
                  </c:pt>
                  <c:pt idx="1">
                    <c:v>0.13877773329774218</c:v>
                  </c:pt>
                  <c:pt idx="2">
                    <c:v>3.3352079293710778E-2</c:v>
                  </c:pt>
                  <c:pt idx="3">
                    <c:v>0.12112156403079724</c:v>
                  </c:pt>
                  <c:pt idx="4">
                    <c:v>8.9412652308127963E-2</c:v>
                  </c:pt>
                  <c:pt idx="5">
                    <c:v>5.4389598220420729E-16</c:v>
                  </c:pt>
                  <c:pt idx="6">
                    <c:v>0.15626869789862538</c:v>
                  </c:pt>
                  <c:pt idx="7">
                    <c:v>0.24452819712979179</c:v>
                  </c:pt>
                </c:numCache>
              </c:numRef>
            </c:plus>
            <c:minus>
              <c:numRef>
                <c:f>'Fe(tot)'!$C$51:$J$51</c:f>
                <c:numCache>
                  <c:formatCode>General</c:formatCode>
                  <c:ptCount val="8"/>
                  <c:pt idx="0">
                    <c:v>3.8404674225473938E-2</c:v>
                  </c:pt>
                  <c:pt idx="1">
                    <c:v>0.13877773329774218</c:v>
                  </c:pt>
                  <c:pt idx="2">
                    <c:v>3.3352079293710778E-2</c:v>
                  </c:pt>
                  <c:pt idx="3">
                    <c:v>0.12112156403079724</c:v>
                  </c:pt>
                  <c:pt idx="4">
                    <c:v>8.9412652308127963E-2</c:v>
                  </c:pt>
                  <c:pt idx="5">
                    <c:v>5.4389598220420729E-16</c:v>
                  </c:pt>
                  <c:pt idx="6">
                    <c:v>0.15626869789862538</c:v>
                  </c:pt>
                  <c:pt idx="7">
                    <c:v>0.24452819712979179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'Fe(tot)'!$C$45:$J$45</c:f>
              <c:numCache>
                <c:formatCode>0.0</c:formatCode>
                <c:ptCount val="8"/>
                <c:pt idx="0">
                  <c:v>1.4190687361419068</c:v>
                </c:pt>
                <c:pt idx="1">
                  <c:v>2.1333333333333333</c:v>
                </c:pt>
                <c:pt idx="2">
                  <c:v>2.2634643377001455</c:v>
                </c:pt>
                <c:pt idx="3">
                  <c:v>2.4264320871295424</c:v>
                </c:pt>
                <c:pt idx="4">
                  <c:v>2.9351032448377588</c:v>
                </c:pt>
                <c:pt idx="5">
                  <c:v>3.506493506493507</c:v>
                </c:pt>
                <c:pt idx="6">
                  <c:v>4.1336270190895741</c:v>
                </c:pt>
                <c:pt idx="7">
                  <c:v>4.7514619883040927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'Fe(tot)'!$B$46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'Fe(tot)'!$C$52:$J$52</c:f>
                <c:numCache>
                  <c:formatCode>General</c:formatCode>
                  <c:ptCount val="8"/>
                  <c:pt idx="0">
                    <c:v>0.18857872612229221</c:v>
                  </c:pt>
                  <c:pt idx="1">
                    <c:v>0.2222222222222221</c:v>
                  </c:pt>
                  <c:pt idx="2">
                    <c:v>0.10005623788113228</c:v>
                  </c:pt>
                  <c:pt idx="3">
                    <c:v>0.30788564247565198</c:v>
                  </c:pt>
                  <c:pt idx="4">
                    <c:v>0.34558626884542765</c:v>
                  </c:pt>
                  <c:pt idx="5">
                    <c:v>0.55984922754881217</c:v>
                  </c:pt>
                  <c:pt idx="6">
                    <c:v>0.59525727044667587</c:v>
                  </c:pt>
                  <c:pt idx="7">
                    <c:v>0.58020862084749802</c:v>
                  </c:pt>
                </c:numCache>
              </c:numRef>
            </c:plus>
            <c:minus>
              <c:numRef>
                <c:f>'Fe(tot)'!$C$52:$J$52</c:f>
                <c:numCache>
                  <c:formatCode>General</c:formatCode>
                  <c:ptCount val="8"/>
                  <c:pt idx="0">
                    <c:v>0.18857872612229221</c:v>
                  </c:pt>
                  <c:pt idx="1">
                    <c:v>0.2222222222222221</c:v>
                  </c:pt>
                  <c:pt idx="2">
                    <c:v>0.10005623788113228</c:v>
                  </c:pt>
                  <c:pt idx="3">
                    <c:v>0.30788564247565198</c:v>
                  </c:pt>
                  <c:pt idx="4">
                    <c:v>0.34558626884542765</c:v>
                  </c:pt>
                  <c:pt idx="5">
                    <c:v>0.55984922754881217</c:v>
                  </c:pt>
                  <c:pt idx="6">
                    <c:v>0.59525727044667587</c:v>
                  </c:pt>
                  <c:pt idx="7">
                    <c:v>0.58020862084749802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'Fe(tot)'!$C$46:$J$46</c:f>
              <c:numCache>
                <c:formatCode>0.0</c:formatCode>
                <c:ptCount val="8"/>
                <c:pt idx="0">
                  <c:v>1.9364375461936438</c:v>
                </c:pt>
                <c:pt idx="1">
                  <c:v>2.7555555555555551</c:v>
                </c:pt>
                <c:pt idx="2">
                  <c:v>4.1266375545851526</c:v>
                </c:pt>
                <c:pt idx="3">
                  <c:v>4.5962928055293748</c:v>
                </c:pt>
                <c:pt idx="4">
                  <c:v>5.7300884955752212</c:v>
                </c:pt>
                <c:pt idx="5">
                  <c:v>6.0606060606060614</c:v>
                </c:pt>
                <c:pt idx="6">
                  <c:v>6.6813509544787069</c:v>
                </c:pt>
                <c:pt idx="7">
                  <c:v>7.4122807017543861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'Fe(tot)'!$B$47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'Fe(tot)'!$D$47:$J$47</c:f>
              <c:numCache>
                <c:formatCode>0.0</c:formatCode>
                <c:ptCount val="7"/>
                <c:pt idx="0">
                  <c:v>2.8222222222222224</c:v>
                </c:pt>
                <c:pt idx="1">
                  <c:v>2.4235807860262009</c:v>
                </c:pt>
                <c:pt idx="2">
                  <c:v>2.4630851398052154</c:v>
                </c:pt>
                <c:pt idx="3">
                  <c:v>2.6769911504424782</c:v>
                </c:pt>
                <c:pt idx="4">
                  <c:v>2.8138528138528143</c:v>
                </c:pt>
                <c:pt idx="5">
                  <c:v>2.9074889867841409</c:v>
                </c:pt>
                <c:pt idx="6">
                  <c:v>3.0701754385964914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'Fe(tot)'!$B$55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'Fe(tot)'!$C$54:$G$54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'Fe(tot)'!$C$55:$G$55</c:f>
              <c:numCache>
                <c:formatCode>0.0</c:formatCode>
                <c:ptCount val="5"/>
                <c:pt idx="0">
                  <c:v>1.8625277161862528</c:v>
                </c:pt>
                <c:pt idx="1">
                  <c:v>2</c:v>
                </c:pt>
                <c:pt idx="2">
                  <c:v>2.0132743362831858</c:v>
                </c:pt>
                <c:pt idx="3">
                  <c:v>2.2246696035242293</c:v>
                </c:pt>
                <c:pt idx="4">
                  <c:v>2.0394736842105261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'Fe(tot)'!$B$56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'Fe(tot)'!$C$54:$G$54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'Fe(tot)'!$C$56:$G$56</c:f>
              <c:numCache>
                <c:formatCode>0.0</c:formatCode>
                <c:ptCount val="5"/>
                <c:pt idx="0">
                  <c:v>2.1286031042128601</c:v>
                </c:pt>
                <c:pt idx="1">
                  <c:v>2.4222222222222225</c:v>
                </c:pt>
                <c:pt idx="2">
                  <c:v>2.0353982300884956</c:v>
                </c:pt>
                <c:pt idx="3">
                  <c:v>2.0044052863436121</c:v>
                </c:pt>
                <c:pt idx="4">
                  <c:v>2.2149122807017543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'Fe(tot)'!$B$57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'Fe(tot)'!$C$54:$G$54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'Fe(tot)'!$C$57:$G$57</c:f>
              <c:numCache>
                <c:formatCode>0.0</c:formatCode>
                <c:ptCount val="5"/>
                <c:pt idx="0">
                  <c:v>1.9955654101995564</c:v>
                </c:pt>
                <c:pt idx="1">
                  <c:v>2.1333333333333333</c:v>
                </c:pt>
                <c:pt idx="2">
                  <c:v>2.3893805309734515</c:v>
                </c:pt>
                <c:pt idx="3">
                  <c:v>2.5550660792951541</c:v>
                </c:pt>
                <c:pt idx="4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53792"/>
        <c:axId val="104760064"/>
      </c:scatterChart>
      <c:valAx>
        <c:axId val="10475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760064"/>
        <c:crosses val="autoZero"/>
        <c:crossBetween val="midCat"/>
      </c:valAx>
      <c:valAx>
        <c:axId val="104760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 (total</a:t>
                </a:r>
                <a:r>
                  <a:rPr lang="en-GB" baseline="0"/>
                  <a:t> bioavailable) (mM)</a:t>
                </a:r>
                <a:endParaRPr lang="en-GB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4753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'Fe(tot)'!$B$44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'Fe(tot)'!$C$50:$J$50</c:f>
                <c:numCache>
                  <c:formatCode>General</c:formatCode>
                  <c:ptCount val="8"/>
                  <c:pt idx="0">
                    <c:v>8.3945430093130449E-2</c:v>
                  </c:pt>
                  <c:pt idx="1">
                    <c:v>0.10020555006273096</c:v>
                  </c:pt>
                  <c:pt idx="2">
                    <c:v>0.14537834319823981</c:v>
                  </c:pt>
                  <c:pt idx="3">
                    <c:v>4.5779648118953707E-2</c:v>
                  </c:pt>
                  <c:pt idx="4">
                    <c:v>0.23862374170152575</c:v>
                  </c:pt>
                  <c:pt idx="5">
                    <c:v>0.18152591090056469</c:v>
                  </c:pt>
                  <c:pt idx="6">
                    <c:v>0.23310584238454513</c:v>
                  </c:pt>
                  <c:pt idx="7">
                    <c:v>0.14601596751051302</c:v>
                  </c:pt>
                </c:numCache>
              </c:numRef>
            </c:plus>
            <c:minus>
              <c:numRef>
                <c:f>'Fe(tot)'!$C$50:$J$50</c:f>
                <c:numCache>
                  <c:formatCode>General</c:formatCode>
                  <c:ptCount val="8"/>
                  <c:pt idx="0">
                    <c:v>8.3945430093130449E-2</c:v>
                  </c:pt>
                  <c:pt idx="1">
                    <c:v>0.10020555006273096</c:v>
                  </c:pt>
                  <c:pt idx="2">
                    <c:v>0.14537834319823981</c:v>
                  </c:pt>
                  <c:pt idx="3">
                    <c:v>4.5779648118953707E-2</c:v>
                  </c:pt>
                  <c:pt idx="4">
                    <c:v>0.23862374170152575</c:v>
                  </c:pt>
                  <c:pt idx="5">
                    <c:v>0.18152591090056469</c:v>
                  </c:pt>
                  <c:pt idx="6">
                    <c:v>0.23310584238454513</c:v>
                  </c:pt>
                  <c:pt idx="7">
                    <c:v>0.14601596751051302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'Fe(tot)'!$C$44:$J$44</c:f>
              <c:numCache>
                <c:formatCode>0.0</c:formatCode>
                <c:ptCount val="8"/>
                <c:pt idx="0">
                  <c:v>1.3377679231337769</c:v>
                </c:pt>
                <c:pt idx="1">
                  <c:v>1.9851851851851852</c:v>
                </c:pt>
                <c:pt idx="2">
                  <c:v>2.1906841339155747</c:v>
                </c:pt>
                <c:pt idx="3">
                  <c:v>2.1845219394701019</c:v>
                </c:pt>
                <c:pt idx="4">
                  <c:v>2.2861356932153392</c:v>
                </c:pt>
                <c:pt idx="5">
                  <c:v>2.6118326118326123</c:v>
                </c:pt>
                <c:pt idx="6">
                  <c:v>3.1277533039647576</c:v>
                </c:pt>
                <c:pt idx="7">
                  <c:v>3.5891812865497079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'Fe(tot)'!$B$55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'Fe(tot)'!$C$54:$G$54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'Fe(tot)'!$C$55:$G$55</c:f>
              <c:numCache>
                <c:formatCode>0.0</c:formatCode>
                <c:ptCount val="5"/>
                <c:pt idx="0">
                  <c:v>1.8625277161862528</c:v>
                </c:pt>
                <c:pt idx="1">
                  <c:v>2</c:v>
                </c:pt>
                <c:pt idx="2">
                  <c:v>2.0132743362831858</c:v>
                </c:pt>
                <c:pt idx="3">
                  <c:v>2.2246696035242293</c:v>
                </c:pt>
                <c:pt idx="4">
                  <c:v>2.0394736842105261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93984"/>
        <c:axId val="104812544"/>
      </c:scatterChart>
      <c:valAx>
        <c:axId val="10479398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812544"/>
        <c:crosses val="autoZero"/>
        <c:crossBetween val="midCat"/>
      </c:valAx>
      <c:valAx>
        <c:axId val="1048125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 (total</a:t>
                </a:r>
                <a:r>
                  <a:rPr lang="en-GB" baseline="0"/>
                  <a:t> bioavailable) (mM)</a:t>
                </a:r>
                <a:endParaRPr lang="en-GB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47939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'Fe(tot)'!$B$45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'Fe(tot)'!$C$51:$J$51</c:f>
                <c:numCache>
                  <c:formatCode>General</c:formatCode>
                  <c:ptCount val="8"/>
                  <c:pt idx="0">
                    <c:v>3.8404674225473938E-2</c:v>
                  </c:pt>
                  <c:pt idx="1">
                    <c:v>0.13877773329774218</c:v>
                  </c:pt>
                  <c:pt idx="2">
                    <c:v>3.3352079293710778E-2</c:v>
                  </c:pt>
                  <c:pt idx="3">
                    <c:v>0.12112156403079724</c:v>
                  </c:pt>
                  <c:pt idx="4">
                    <c:v>8.9412652308127963E-2</c:v>
                  </c:pt>
                  <c:pt idx="5">
                    <c:v>5.4389598220420729E-16</c:v>
                  </c:pt>
                  <c:pt idx="6">
                    <c:v>0.15626869789862538</c:v>
                  </c:pt>
                  <c:pt idx="7">
                    <c:v>0.24452819712979179</c:v>
                  </c:pt>
                </c:numCache>
              </c:numRef>
            </c:plus>
            <c:minus>
              <c:numRef>
                <c:f>'Fe(tot)'!$C$51:$J$51</c:f>
                <c:numCache>
                  <c:formatCode>General</c:formatCode>
                  <c:ptCount val="8"/>
                  <c:pt idx="0">
                    <c:v>3.8404674225473938E-2</c:v>
                  </c:pt>
                  <c:pt idx="1">
                    <c:v>0.13877773329774218</c:v>
                  </c:pt>
                  <c:pt idx="2">
                    <c:v>3.3352079293710778E-2</c:v>
                  </c:pt>
                  <c:pt idx="3">
                    <c:v>0.12112156403079724</c:v>
                  </c:pt>
                  <c:pt idx="4">
                    <c:v>8.9412652308127963E-2</c:v>
                  </c:pt>
                  <c:pt idx="5">
                    <c:v>5.4389598220420729E-16</c:v>
                  </c:pt>
                  <c:pt idx="6">
                    <c:v>0.15626869789862538</c:v>
                  </c:pt>
                  <c:pt idx="7">
                    <c:v>0.24452819712979179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'Fe(tot)'!$C$45:$J$45</c:f>
              <c:numCache>
                <c:formatCode>0.0</c:formatCode>
                <c:ptCount val="8"/>
                <c:pt idx="0">
                  <c:v>1.4190687361419068</c:v>
                </c:pt>
                <c:pt idx="1">
                  <c:v>2.1333333333333333</c:v>
                </c:pt>
                <c:pt idx="2">
                  <c:v>2.2634643377001455</c:v>
                </c:pt>
                <c:pt idx="3">
                  <c:v>2.4264320871295424</c:v>
                </c:pt>
                <c:pt idx="4">
                  <c:v>2.9351032448377588</c:v>
                </c:pt>
                <c:pt idx="5">
                  <c:v>3.506493506493507</c:v>
                </c:pt>
                <c:pt idx="6">
                  <c:v>4.1336270190895741</c:v>
                </c:pt>
                <c:pt idx="7">
                  <c:v>4.7514619883040927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'Fe(tot)'!$B$56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'Fe(tot)'!$C$54:$G$54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'Fe(tot)'!$C$56:$G$56</c:f>
              <c:numCache>
                <c:formatCode>0.0</c:formatCode>
                <c:ptCount val="5"/>
                <c:pt idx="0">
                  <c:v>2.1286031042128601</c:v>
                </c:pt>
                <c:pt idx="1">
                  <c:v>2.4222222222222225</c:v>
                </c:pt>
                <c:pt idx="2">
                  <c:v>2.0353982300884956</c:v>
                </c:pt>
                <c:pt idx="3">
                  <c:v>2.0044052863436121</c:v>
                </c:pt>
                <c:pt idx="4">
                  <c:v>2.2149122807017543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34176"/>
        <c:axId val="104836096"/>
      </c:scatterChart>
      <c:valAx>
        <c:axId val="10483417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836096"/>
        <c:crosses val="autoZero"/>
        <c:crossBetween val="midCat"/>
      </c:valAx>
      <c:valAx>
        <c:axId val="104836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 (total</a:t>
                </a:r>
                <a:r>
                  <a:rPr lang="en-GB" baseline="0"/>
                  <a:t> bioavailable) (mM)</a:t>
                </a:r>
                <a:endParaRPr lang="en-GB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48341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'Fe(tot)'!$B$46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'Fe(tot)'!$C$52:$J$52</c:f>
                <c:numCache>
                  <c:formatCode>General</c:formatCode>
                  <c:ptCount val="8"/>
                  <c:pt idx="0">
                    <c:v>0.18857872612229221</c:v>
                  </c:pt>
                  <c:pt idx="1">
                    <c:v>0.2222222222222221</c:v>
                  </c:pt>
                  <c:pt idx="2">
                    <c:v>0.10005623788113228</c:v>
                  </c:pt>
                  <c:pt idx="3">
                    <c:v>0.30788564247565198</c:v>
                  </c:pt>
                  <c:pt idx="4">
                    <c:v>0.34558626884542765</c:v>
                  </c:pt>
                  <c:pt idx="5">
                    <c:v>0.55984922754881217</c:v>
                  </c:pt>
                  <c:pt idx="6">
                    <c:v>0.59525727044667587</c:v>
                  </c:pt>
                  <c:pt idx="7">
                    <c:v>0.58020862084749802</c:v>
                  </c:pt>
                </c:numCache>
              </c:numRef>
            </c:plus>
            <c:minus>
              <c:numRef>
                <c:f>'Fe(tot)'!$C$52:$J$52</c:f>
                <c:numCache>
                  <c:formatCode>General</c:formatCode>
                  <c:ptCount val="8"/>
                  <c:pt idx="0">
                    <c:v>0.18857872612229221</c:v>
                  </c:pt>
                  <c:pt idx="1">
                    <c:v>0.2222222222222221</c:v>
                  </c:pt>
                  <c:pt idx="2">
                    <c:v>0.10005623788113228</c:v>
                  </c:pt>
                  <c:pt idx="3">
                    <c:v>0.30788564247565198</c:v>
                  </c:pt>
                  <c:pt idx="4">
                    <c:v>0.34558626884542765</c:v>
                  </c:pt>
                  <c:pt idx="5">
                    <c:v>0.55984922754881217</c:v>
                  </c:pt>
                  <c:pt idx="6">
                    <c:v>0.59525727044667587</c:v>
                  </c:pt>
                  <c:pt idx="7">
                    <c:v>0.58020862084749802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'Fe(tot)'!$C$46:$J$46</c:f>
              <c:numCache>
                <c:formatCode>0.0</c:formatCode>
                <c:ptCount val="8"/>
                <c:pt idx="0">
                  <c:v>1.9364375461936438</c:v>
                </c:pt>
                <c:pt idx="1">
                  <c:v>2.7555555555555551</c:v>
                </c:pt>
                <c:pt idx="2">
                  <c:v>4.1266375545851526</c:v>
                </c:pt>
                <c:pt idx="3">
                  <c:v>4.5962928055293748</c:v>
                </c:pt>
                <c:pt idx="4">
                  <c:v>5.7300884955752212</c:v>
                </c:pt>
                <c:pt idx="5">
                  <c:v>6.0606060606060614</c:v>
                </c:pt>
                <c:pt idx="6">
                  <c:v>6.6813509544787069</c:v>
                </c:pt>
                <c:pt idx="7">
                  <c:v>7.4122807017543861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'Fe(tot)'!$B$57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'Fe(tot)'!$C$54:$G$54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'Fe(tot)'!$C$57:$G$57</c:f>
              <c:numCache>
                <c:formatCode>0.0</c:formatCode>
                <c:ptCount val="5"/>
                <c:pt idx="0">
                  <c:v>1.9955654101995564</c:v>
                </c:pt>
                <c:pt idx="1">
                  <c:v>2.1333333333333333</c:v>
                </c:pt>
                <c:pt idx="2">
                  <c:v>2.3893805309734515</c:v>
                </c:pt>
                <c:pt idx="3">
                  <c:v>2.5550660792951541</c:v>
                </c:pt>
                <c:pt idx="4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97952"/>
        <c:axId val="105199872"/>
      </c:scatterChart>
      <c:valAx>
        <c:axId val="105197952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5199872"/>
        <c:crosses val="autoZero"/>
        <c:crossBetween val="midCat"/>
      </c:valAx>
      <c:valAx>
        <c:axId val="1051998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 (total</a:t>
                </a:r>
                <a:r>
                  <a:rPr lang="en-GB" baseline="0"/>
                  <a:t> bioavailable) (mM)</a:t>
                </a:r>
                <a:endParaRPr lang="en-GB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51979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strRef>
              <c:f>'Fe(tot)'!$B$47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'Fe(tot)'!$C$47:$J$47</c:f>
              <c:numCache>
                <c:formatCode>0.0</c:formatCode>
                <c:ptCount val="8"/>
                <c:pt idx="0">
                  <c:v>1.9068736141906872</c:v>
                </c:pt>
                <c:pt idx="1">
                  <c:v>2.8222222222222224</c:v>
                </c:pt>
                <c:pt idx="2">
                  <c:v>2.4235807860262009</c:v>
                </c:pt>
                <c:pt idx="3">
                  <c:v>2.4630851398052154</c:v>
                </c:pt>
                <c:pt idx="4">
                  <c:v>2.6769911504424782</c:v>
                </c:pt>
                <c:pt idx="5">
                  <c:v>2.8138528138528143</c:v>
                </c:pt>
                <c:pt idx="6">
                  <c:v>2.9074889867841409</c:v>
                </c:pt>
                <c:pt idx="7">
                  <c:v>3.0701754385964914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20352"/>
        <c:axId val="105238912"/>
      </c:scatterChart>
      <c:valAx>
        <c:axId val="105220352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5238912"/>
        <c:crosses val="autoZero"/>
        <c:crossBetween val="midCat"/>
      </c:valAx>
      <c:valAx>
        <c:axId val="105238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 (total</a:t>
                </a:r>
                <a:r>
                  <a:rPr lang="en-GB" baseline="0"/>
                  <a:t> bioavailable) (mM)</a:t>
                </a:r>
                <a:endParaRPr lang="en-GB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52203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'% Fe(II)'!$B$47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plus>
            <c:min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Fe(II)'!$C$47:$J$47</c:f>
              <c:numCache>
                <c:formatCode>0.0</c:formatCode>
                <c:ptCount val="8"/>
                <c:pt idx="0">
                  <c:v>16.01595835466803</c:v>
                </c:pt>
                <c:pt idx="1">
                  <c:v>19.39906156103369</c:v>
                </c:pt>
                <c:pt idx="2">
                  <c:v>27.601152045318027</c:v>
                </c:pt>
                <c:pt idx="3">
                  <c:v>40.249838385900446</c:v>
                </c:pt>
                <c:pt idx="4">
                  <c:v>63.328438328438324</c:v>
                </c:pt>
                <c:pt idx="5">
                  <c:v>95.963963963963963</c:v>
                </c:pt>
                <c:pt idx="6">
                  <c:v>93.022128556375137</c:v>
                </c:pt>
                <c:pt idx="7">
                  <c:v>91.944590672135575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'% Fe(II)'!$B$48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'% Fe(II)'!$C$54:$J$54</c:f>
                <c:numCache>
                  <c:formatCode>General</c:formatCode>
                  <c:ptCount val="8"/>
                  <c:pt idx="0">
                    <c:v>1.792335249731265</c:v>
                  </c:pt>
                  <c:pt idx="1">
                    <c:v>0.55876156831075652</c:v>
                  </c:pt>
                  <c:pt idx="2">
                    <c:v>3.2148405178674144</c:v>
                  </c:pt>
                  <c:pt idx="3">
                    <c:v>3.1058390605718702</c:v>
                  </c:pt>
                  <c:pt idx="4">
                    <c:v>2.9646578991834156</c:v>
                  </c:pt>
                  <c:pt idx="5">
                    <c:v>0</c:v>
                  </c:pt>
                  <c:pt idx="6">
                    <c:v>1.073092382680866</c:v>
                  </c:pt>
                  <c:pt idx="7">
                    <c:v>1.5808408487836108</c:v>
                  </c:pt>
                </c:numCache>
              </c:numRef>
            </c:plus>
            <c:minus>
              <c:numRef>
                <c:f>'% Fe(II)'!$C$54:$J$54</c:f>
                <c:numCache>
                  <c:formatCode>General</c:formatCode>
                  <c:ptCount val="8"/>
                  <c:pt idx="0">
                    <c:v>1.792335249731265</c:v>
                  </c:pt>
                  <c:pt idx="1">
                    <c:v>0.55876156831075652</c:v>
                  </c:pt>
                  <c:pt idx="2">
                    <c:v>3.2148405178674144</c:v>
                  </c:pt>
                  <c:pt idx="3">
                    <c:v>3.1058390605718702</c:v>
                  </c:pt>
                  <c:pt idx="4">
                    <c:v>2.9646578991834156</c:v>
                  </c:pt>
                  <c:pt idx="5">
                    <c:v>0</c:v>
                  </c:pt>
                  <c:pt idx="6">
                    <c:v>1.073092382680866</c:v>
                  </c:pt>
                  <c:pt idx="7">
                    <c:v>1.5808408487836108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Fe(II)'!$C$48:$J$48</c:f>
              <c:numCache>
                <c:formatCode>0.0</c:formatCode>
                <c:ptCount val="8"/>
                <c:pt idx="0">
                  <c:v>24.449958643507031</c:v>
                </c:pt>
                <c:pt idx="1">
                  <c:v>25.368458652790295</c:v>
                </c:pt>
                <c:pt idx="2">
                  <c:v>48.260432378079436</c:v>
                </c:pt>
                <c:pt idx="3">
                  <c:v>83.144489030609179</c:v>
                </c:pt>
                <c:pt idx="4">
                  <c:v>88.946759259259238</c:v>
                </c:pt>
                <c:pt idx="5">
                  <c:v>100</c:v>
                </c:pt>
                <c:pt idx="6">
                  <c:v>96.989217985781565</c:v>
                </c:pt>
                <c:pt idx="7">
                  <c:v>95.100553041729498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'% Fe(II)'!$B$49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'% Fe(II)'!$C$55:$J$55</c:f>
                <c:numCache>
                  <c:formatCode>General</c:formatCode>
                  <c:ptCount val="8"/>
                  <c:pt idx="0">
                    <c:v>7.2231664338465293</c:v>
                  </c:pt>
                  <c:pt idx="1">
                    <c:v>1.4026741008964549</c:v>
                  </c:pt>
                  <c:pt idx="2">
                    <c:v>0.90621078503527941</c:v>
                  </c:pt>
                  <c:pt idx="3">
                    <c:v>0.7348215506332908</c:v>
                  </c:pt>
                  <c:pt idx="4">
                    <c:v>0.16478052875092628</c:v>
                  </c:pt>
                  <c:pt idx="5">
                    <c:v>1.6795644194607362</c:v>
                  </c:pt>
                  <c:pt idx="6">
                    <c:v>1.4374987820063032</c:v>
                  </c:pt>
                  <c:pt idx="7">
                    <c:v>3.1984455930638642</c:v>
                  </c:pt>
                </c:numCache>
              </c:numRef>
            </c:plus>
            <c:minus>
              <c:numRef>
                <c:f>'% Fe(II)'!$C$55:$J$55</c:f>
                <c:numCache>
                  <c:formatCode>General</c:formatCode>
                  <c:ptCount val="8"/>
                  <c:pt idx="0">
                    <c:v>7.2231664338465293</c:v>
                  </c:pt>
                  <c:pt idx="1">
                    <c:v>1.4026741008964549</c:v>
                  </c:pt>
                  <c:pt idx="2">
                    <c:v>0.90621078503527941</c:v>
                  </c:pt>
                  <c:pt idx="3">
                    <c:v>0.7348215506332908</c:v>
                  </c:pt>
                  <c:pt idx="4">
                    <c:v>0.16478052875092628</c:v>
                  </c:pt>
                  <c:pt idx="5">
                    <c:v>1.6795644194607362</c:v>
                  </c:pt>
                  <c:pt idx="6">
                    <c:v>1.4374987820063032</c:v>
                  </c:pt>
                  <c:pt idx="7">
                    <c:v>3.1984455930638642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Fe(II)'!$C$49:$J$49</c:f>
              <c:numCache>
                <c:formatCode>0.0</c:formatCode>
                <c:ptCount val="8"/>
                <c:pt idx="0">
                  <c:v>31.019781512197486</c:v>
                </c:pt>
                <c:pt idx="1">
                  <c:v>29.834486312072915</c:v>
                </c:pt>
                <c:pt idx="2">
                  <c:v>78.850232982772312</c:v>
                </c:pt>
                <c:pt idx="3">
                  <c:v>79.288940676715058</c:v>
                </c:pt>
                <c:pt idx="4">
                  <c:v>82.747925980398747</c:v>
                </c:pt>
                <c:pt idx="5">
                  <c:v>99.030303030303017</c:v>
                </c:pt>
                <c:pt idx="6">
                  <c:v>92.113575523851907</c:v>
                </c:pt>
                <c:pt idx="7">
                  <c:v>87.130178008096721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'% Fe(II)'!$B$50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Fe(II)'!$C$50:$J$50</c:f>
              <c:numCache>
                <c:formatCode>0.0</c:formatCode>
                <c:ptCount val="8"/>
                <c:pt idx="0">
                  <c:v>18.604651162790699</c:v>
                </c:pt>
                <c:pt idx="1">
                  <c:v>18.897637795275589</c:v>
                </c:pt>
                <c:pt idx="2">
                  <c:v>27.927927927927932</c:v>
                </c:pt>
                <c:pt idx="3">
                  <c:v>39.285714285714278</c:v>
                </c:pt>
                <c:pt idx="4">
                  <c:v>64.462809917355372</c:v>
                </c:pt>
                <c:pt idx="5">
                  <c:v>94.615384615384599</c:v>
                </c:pt>
                <c:pt idx="6">
                  <c:v>91.666666666666657</c:v>
                </c:pt>
                <c:pt idx="7">
                  <c:v>96.428571428571431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'% Fe(II)'!$B$58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'% Fe(II)'!$C$57:$G$57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'% Fe(II)'!$C$58:$G$58</c:f>
              <c:numCache>
                <c:formatCode>0.0</c:formatCode>
                <c:ptCount val="5"/>
                <c:pt idx="0">
                  <c:v>26.190476190476186</c:v>
                </c:pt>
                <c:pt idx="1">
                  <c:v>28.888888888888886</c:v>
                </c:pt>
                <c:pt idx="2">
                  <c:v>27.472527472527482</c:v>
                </c:pt>
                <c:pt idx="3">
                  <c:v>29.702970297029697</c:v>
                </c:pt>
                <c:pt idx="4">
                  <c:v>35.483870967741943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'% Fe(II)'!$B$59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'% Fe(II)'!$C$57:$G$57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'% Fe(II)'!$C$59:$G$59</c:f>
              <c:numCache>
                <c:formatCode>0.0</c:formatCode>
                <c:ptCount val="5"/>
                <c:pt idx="0">
                  <c:v>67.708333333333343</c:v>
                </c:pt>
                <c:pt idx="1">
                  <c:v>66.972477064220186</c:v>
                </c:pt>
                <c:pt idx="2">
                  <c:v>36.956521739130437</c:v>
                </c:pt>
                <c:pt idx="3">
                  <c:v>62.637362637362649</c:v>
                </c:pt>
                <c:pt idx="4">
                  <c:v>64.356435643564367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'% Fe(II)'!$B$60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'% Fe(II)'!$C$57:$G$57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'% Fe(II)'!$C$60:$G$60</c:f>
              <c:numCache>
                <c:formatCode>0.0</c:formatCode>
                <c:ptCount val="5"/>
                <c:pt idx="0">
                  <c:v>26.666666666666668</c:v>
                </c:pt>
                <c:pt idx="1">
                  <c:v>31.25</c:v>
                </c:pt>
                <c:pt idx="2">
                  <c:v>28.703703703703702</c:v>
                </c:pt>
                <c:pt idx="3">
                  <c:v>33.620689655172413</c:v>
                </c:pt>
                <c:pt idx="4">
                  <c:v>41.228070175438596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38528"/>
        <c:axId val="103760640"/>
      </c:scatterChart>
      <c:valAx>
        <c:axId val="10563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760640"/>
        <c:crosses val="autoZero"/>
        <c:crossBetween val="midCat"/>
      </c:valAx>
      <c:valAx>
        <c:axId val="10376064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Fe(II) of Fe (total bioavailable)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6385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'% Fe(II)'!$B$47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plus>
            <c:min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Fe(II)'!$C$47:$J$47</c:f>
              <c:numCache>
                <c:formatCode>0.0</c:formatCode>
                <c:ptCount val="8"/>
                <c:pt idx="0">
                  <c:v>16.01595835466803</c:v>
                </c:pt>
                <c:pt idx="1">
                  <c:v>19.39906156103369</c:v>
                </c:pt>
                <c:pt idx="2">
                  <c:v>27.601152045318027</c:v>
                </c:pt>
                <c:pt idx="3">
                  <c:v>40.249838385900446</c:v>
                </c:pt>
                <c:pt idx="4">
                  <c:v>63.328438328438324</c:v>
                </c:pt>
                <c:pt idx="5">
                  <c:v>95.963963963963963</c:v>
                </c:pt>
                <c:pt idx="6">
                  <c:v>93.022128556375137</c:v>
                </c:pt>
                <c:pt idx="7">
                  <c:v>91.944590672135575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'% Fe(II)'!$B$58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'% Fe(II)'!$C$57:$G$57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'% Fe(II)'!$C$58:$G$58</c:f>
              <c:numCache>
                <c:formatCode>0.0</c:formatCode>
                <c:ptCount val="5"/>
                <c:pt idx="0">
                  <c:v>26.190476190476186</c:v>
                </c:pt>
                <c:pt idx="1">
                  <c:v>28.888888888888886</c:v>
                </c:pt>
                <c:pt idx="2">
                  <c:v>27.472527472527482</c:v>
                </c:pt>
                <c:pt idx="3">
                  <c:v>29.702970297029697</c:v>
                </c:pt>
                <c:pt idx="4">
                  <c:v>35.483870967741943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86368"/>
        <c:axId val="103800832"/>
      </c:scatterChart>
      <c:valAx>
        <c:axId val="10378636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800832"/>
        <c:crosses val="autoZero"/>
        <c:crossBetween val="midCat"/>
      </c:valAx>
      <c:valAx>
        <c:axId val="10380083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Fe(II) of Fe (total bioavailable)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3786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'% Fe(II)'!$B$48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'% Fe(II)'!$C$54:$J$54</c:f>
                <c:numCache>
                  <c:formatCode>General</c:formatCode>
                  <c:ptCount val="8"/>
                  <c:pt idx="0">
                    <c:v>1.792335249731265</c:v>
                  </c:pt>
                  <c:pt idx="1">
                    <c:v>0.55876156831075652</c:v>
                  </c:pt>
                  <c:pt idx="2">
                    <c:v>3.2148405178674144</c:v>
                  </c:pt>
                  <c:pt idx="3">
                    <c:v>3.1058390605718702</c:v>
                  </c:pt>
                  <c:pt idx="4">
                    <c:v>2.9646578991834156</c:v>
                  </c:pt>
                  <c:pt idx="5">
                    <c:v>0</c:v>
                  </c:pt>
                  <c:pt idx="6">
                    <c:v>1.073092382680866</c:v>
                  </c:pt>
                  <c:pt idx="7">
                    <c:v>1.5808408487836108</c:v>
                  </c:pt>
                </c:numCache>
              </c:numRef>
            </c:plus>
            <c:minus>
              <c:numRef>
                <c:f>'% Fe(II)'!$C$54:$J$54</c:f>
                <c:numCache>
                  <c:formatCode>General</c:formatCode>
                  <c:ptCount val="8"/>
                  <c:pt idx="0">
                    <c:v>1.792335249731265</c:v>
                  </c:pt>
                  <c:pt idx="1">
                    <c:v>0.55876156831075652</c:v>
                  </c:pt>
                  <c:pt idx="2">
                    <c:v>3.2148405178674144</c:v>
                  </c:pt>
                  <c:pt idx="3">
                    <c:v>3.1058390605718702</c:v>
                  </c:pt>
                  <c:pt idx="4">
                    <c:v>2.9646578991834156</c:v>
                  </c:pt>
                  <c:pt idx="5">
                    <c:v>0</c:v>
                  </c:pt>
                  <c:pt idx="6">
                    <c:v>1.073092382680866</c:v>
                  </c:pt>
                  <c:pt idx="7">
                    <c:v>1.5808408487836108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Fe(II)'!$C$48:$J$48</c:f>
              <c:numCache>
                <c:formatCode>0.0</c:formatCode>
                <c:ptCount val="8"/>
                <c:pt idx="0">
                  <c:v>24.449958643507031</c:v>
                </c:pt>
                <c:pt idx="1">
                  <c:v>25.368458652790295</c:v>
                </c:pt>
                <c:pt idx="2">
                  <c:v>48.260432378079436</c:v>
                </c:pt>
                <c:pt idx="3">
                  <c:v>83.144489030609179</c:v>
                </c:pt>
                <c:pt idx="4">
                  <c:v>88.946759259259238</c:v>
                </c:pt>
                <c:pt idx="5">
                  <c:v>100</c:v>
                </c:pt>
                <c:pt idx="6">
                  <c:v>96.989217985781565</c:v>
                </c:pt>
                <c:pt idx="7">
                  <c:v>95.100553041729498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'% Fe(II)'!$B$59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'% Fe(II)'!$C$57:$G$57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'% Fe(II)'!$C$59:$G$59</c:f>
              <c:numCache>
                <c:formatCode>0.0</c:formatCode>
                <c:ptCount val="5"/>
                <c:pt idx="0">
                  <c:v>67.708333333333343</c:v>
                </c:pt>
                <c:pt idx="1">
                  <c:v>66.972477064220186</c:v>
                </c:pt>
                <c:pt idx="2">
                  <c:v>36.956521739130437</c:v>
                </c:pt>
                <c:pt idx="3">
                  <c:v>62.637362637362649</c:v>
                </c:pt>
                <c:pt idx="4">
                  <c:v>64.356435643564367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830656"/>
        <c:axId val="103832576"/>
      </c:scatterChart>
      <c:valAx>
        <c:axId val="10383065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832576"/>
        <c:crosses val="autoZero"/>
        <c:crossBetween val="midCat"/>
      </c:valAx>
      <c:valAx>
        <c:axId val="10383257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Fe(II) of Fe (total bioavailable)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38306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'% Fe(II)'!$B$49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'% Fe(II)'!$C$55:$J$55</c:f>
                <c:numCache>
                  <c:formatCode>General</c:formatCode>
                  <c:ptCount val="8"/>
                  <c:pt idx="0">
                    <c:v>7.2231664338465293</c:v>
                  </c:pt>
                  <c:pt idx="1">
                    <c:v>1.4026741008964549</c:v>
                  </c:pt>
                  <c:pt idx="2">
                    <c:v>0.90621078503527941</c:v>
                  </c:pt>
                  <c:pt idx="3">
                    <c:v>0.7348215506332908</c:v>
                  </c:pt>
                  <c:pt idx="4">
                    <c:v>0.16478052875092628</c:v>
                  </c:pt>
                  <c:pt idx="5">
                    <c:v>1.6795644194607362</c:v>
                  </c:pt>
                  <c:pt idx="6">
                    <c:v>1.4374987820063032</c:v>
                  </c:pt>
                  <c:pt idx="7">
                    <c:v>3.1984455930638642</c:v>
                  </c:pt>
                </c:numCache>
              </c:numRef>
            </c:plus>
            <c:minus>
              <c:numRef>
                <c:f>'% Fe(II)'!$C$55:$J$55</c:f>
                <c:numCache>
                  <c:formatCode>General</c:formatCode>
                  <c:ptCount val="8"/>
                  <c:pt idx="0">
                    <c:v>7.2231664338465293</c:v>
                  </c:pt>
                  <c:pt idx="1">
                    <c:v>1.4026741008964549</c:v>
                  </c:pt>
                  <c:pt idx="2">
                    <c:v>0.90621078503527941</c:v>
                  </c:pt>
                  <c:pt idx="3">
                    <c:v>0.7348215506332908</c:v>
                  </c:pt>
                  <c:pt idx="4">
                    <c:v>0.16478052875092628</c:v>
                  </c:pt>
                  <c:pt idx="5">
                    <c:v>1.6795644194607362</c:v>
                  </c:pt>
                  <c:pt idx="6">
                    <c:v>1.4374987820063032</c:v>
                  </c:pt>
                  <c:pt idx="7">
                    <c:v>3.1984455930638642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Fe(II)'!$C$49:$J$49</c:f>
              <c:numCache>
                <c:formatCode>0.0</c:formatCode>
                <c:ptCount val="8"/>
                <c:pt idx="0">
                  <c:v>31.019781512197486</c:v>
                </c:pt>
                <c:pt idx="1">
                  <c:v>29.834486312072915</c:v>
                </c:pt>
                <c:pt idx="2">
                  <c:v>78.850232982772312</c:v>
                </c:pt>
                <c:pt idx="3">
                  <c:v>79.288940676715058</c:v>
                </c:pt>
                <c:pt idx="4">
                  <c:v>82.747925980398747</c:v>
                </c:pt>
                <c:pt idx="5">
                  <c:v>99.030303030303017</c:v>
                </c:pt>
                <c:pt idx="6">
                  <c:v>92.113575523851907</c:v>
                </c:pt>
                <c:pt idx="7">
                  <c:v>87.130178008096721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'% Fe(II)'!$B$60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'% Fe(II)'!$C$57:$G$57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'% Fe(II)'!$C$60:$G$60</c:f>
              <c:numCache>
                <c:formatCode>0.0</c:formatCode>
                <c:ptCount val="5"/>
                <c:pt idx="0">
                  <c:v>26.666666666666668</c:v>
                </c:pt>
                <c:pt idx="1">
                  <c:v>31.25</c:v>
                </c:pt>
                <c:pt idx="2">
                  <c:v>28.703703703703702</c:v>
                </c:pt>
                <c:pt idx="3">
                  <c:v>33.620689655172413</c:v>
                </c:pt>
                <c:pt idx="4">
                  <c:v>41.228070175438596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862656"/>
        <c:axId val="103864576"/>
      </c:scatterChart>
      <c:valAx>
        <c:axId val="10386265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864576"/>
        <c:crosses val="autoZero"/>
        <c:crossBetween val="midCat"/>
      </c:valAx>
      <c:valAx>
        <c:axId val="10386457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Fe(II) of Fe (total bioavailable)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38626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Tc!$R$141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plus>
            <c:min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Tc!$S$120:$AA$120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Tc!$S$141:$AA$141</c:f>
              <c:numCache>
                <c:formatCode>0.0</c:formatCode>
                <c:ptCount val="9"/>
                <c:pt idx="0">
                  <c:v>98.258119658119654</c:v>
                </c:pt>
                <c:pt idx="1">
                  <c:v>97.469333333333353</c:v>
                </c:pt>
                <c:pt idx="2">
                  <c:v>97.238814814814816</c:v>
                </c:pt>
                <c:pt idx="3">
                  <c:v>89.084444444444443</c:v>
                </c:pt>
                <c:pt idx="4">
                  <c:v>53.063518518518521</c:v>
                </c:pt>
                <c:pt idx="5">
                  <c:v>12.128518518518518</c:v>
                </c:pt>
                <c:pt idx="6">
                  <c:v>5.6112962962962962</c:v>
                </c:pt>
                <c:pt idx="7">
                  <c:v>3.6740740740740745</c:v>
                </c:pt>
                <c:pt idx="8">
                  <c:v>1.8403703703703702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Tc!$R$142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plus>
            <c:min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Tc!$S$120:$AA$120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Tc!$S$142:$AA$142</c:f>
              <c:numCache>
                <c:formatCode>0.0</c:formatCode>
                <c:ptCount val="9"/>
                <c:pt idx="0">
                  <c:v>99.130199430199426</c:v>
                </c:pt>
                <c:pt idx="1">
                  <c:v>97.719487179487189</c:v>
                </c:pt>
                <c:pt idx="2">
                  <c:v>94.776148148148152</c:v>
                </c:pt>
                <c:pt idx="3">
                  <c:v>35.285432098765426</c:v>
                </c:pt>
                <c:pt idx="4">
                  <c:v>6.4559259259259267</c:v>
                </c:pt>
                <c:pt idx="5">
                  <c:v>2.4183333333333334</c:v>
                </c:pt>
                <c:pt idx="6">
                  <c:v>2.344074074074074</c:v>
                </c:pt>
                <c:pt idx="7">
                  <c:v>1.8212962962962962</c:v>
                </c:pt>
                <c:pt idx="8">
                  <c:v>1.3033333333333335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Tc!$R$143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plus>
            <c:min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Tc!$S$120:$AA$120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Tc!$S$143:$AA$143</c:f>
              <c:numCache>
                <c:formatCode>0.0</c:formatCode>
                <c:ptCount val="9"/>
                <c:pt idx="0">
                  <c:v>97.635384615384595</c:v>
                </c:pt>
                <c:pt idx="1">
                  <c:v>84.222000000000008</c:v>
                </c:pt>
                <c:pt idx="2">
                  <c:v>30.372444444444444</c:v>
                </c:pt>
                <c:pt idx="3">
                  <c:v>14.354074074074074</c:v>
                </c:pt>
                <c:pt idx="4">
                  <c:v>6.9772839506172852</c:v>
                </c:pt>
                <c:pt idx="5">
                  <c:v>3.5414814814814815</c:v>
                </c:pt>
                <c:pt idx="6">
                  <c:v>2.882037037037037</c:v>
                </c:pt>
                <c:pt idx="7">
                  <c:v>2.1385185185185183</c:v>
                </c:pt>
                <c:pt idx="8">
                  <c:v>1.3142592592592592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Tc!$R$144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Tc!$S$120:$AA$120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Tc!$S$144:$AA$144</c:f>
              <c:numCache>
                <c:formatCode>0.0</c:formatCode>
                <c:ptCount val="9"/>
                <c:pt idx="0">
                  <c:v>99.082564102564092</c:v>
                </c:pt>
                <c:pt idx="1">
                  <c:v>99.850666666666669</c:v>
                </c:pt>
                <c:pt idx="2">
                  <c:v>97.73244444444444</c:v>
                </c:pt>
                <c:pt idx="3">
                  <c:v>52.999999999999993</c:v>
                </c:pt>
                <c:pt idx="4">
                  <c:v>8.5666666666666682</c:v>
                </c:pt>
                <c:pt idx="5">
                  <c:v>2.6094444444444442</c:v>
                </c:pt>
                <c:pt idx="6">
                  <c:v>2.1922222222222221</c:v>
                </c:pt>
                <c:pt idx="7">
                  <c:v>1.9683333333333335</c:v>
                </c:pt>
                <c:pt idx="8">
                  <c:v>1.7283333333333335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Tc!$R$153</c:f>
              <c:strCache>
                <c:ptCount val="1"/>
                <c:pt idx="0">
                  <c:v>HRCx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Tc!$S$158:$W$158</c:f>
                <c:numCache>
                  <c:formatCode>General</c:formatCode>
                  <c:ptCount val="5"/>
                  <c:pt idx="0">
                    <c:v>0.45360706435888482</c:v>
                  </c:pt>
                  <c:pt idx="1">
                    <c:v>0.78415347137321689</c:v>
                  </c:pt>
                  <c:pt idx="2">
                    <c:v>0.31136943640300552</c:v>
                  </c:pt>
                  <c:pt idx="3">
                    <c:v>0.74262360238199476</c:v>
                  </c:pt>
                  <c:pt idx="4">
                    <c:v>0.56632424294580963</c:v>
                  </c:pt>
                </c:numCache>
              </c:numRef>
            </c:plus>
            <c:minus>
              <c:numRef>
                <c:f>Tc!$S$158:$W$158</c:f>
                <c:numCache>
                  <c:formatCode>General</c:formatCode>
                  <c:ptCount val="5"/>
                  <c:pt idx="0">
                    <c:v>0.45360706435888482</c:v>
                  </c:pt>
                  <c:pt idx="1">
                    <c:v>0.78415347137321689</c:v>
                  </c:pt>
                  <c:pt idx="2">
                    <c:v>0.31136943640300552</c:v>
                  </c:pt>
                  <c:pt idx="3">
                    <c:v>0.74262360238199476</c:v>
                  </c:pt>
                  <c:pt idx="4">
                    <c:v>0.56632424294580963</c:v>
                  </c:pt>
                </c:numCache>
              </c:numRef>
            </c:minus>
          </c:errBars>
          <c:xVal>
            <c:numRef>
              <c:f>Tc!$S$151:$X$151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  <c:pt idx="5">
                  <c:v>230</c:v>
                </c:pt>
              </c:numCache>
            </c:numRef>
          </c:xVal>
          <c:yVal>
            <c:numRef>
              <c:f>Tc!$S$153:$X$153</c:f>
              <c:numCache>
                <c:formatCode>0.0</c:formatCode>
                <c:ptCount val="6"/>
                <c:pt idx="0">
                  <c:v>108.43846153846152</c:v>
                </c:pt>
                <c:pt idx="1">
                  <c:v>106.65066666666667</c:v>
                </c:pt>
                <c:pt idx="2">
                  <c:v>103.40777777777778</c:v>
                </c:pt>
                <c:pt idx="3">
                  <c:v>99.271111111111111</c:v>
                </c:pt>
                <c:pt idx="4">
                  <c:v>96.685555555555553</c:v>
                </c:pt>
                <c:pt idx="5">
                  <c:v>88.087222222222223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Tc!$R$154</c:f>
              <c:strCache>
                <c:ptCount val="1"/>
                <c:pt idx="0">
                  <c:v>MRCx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Tc!$S$159:$W$159</c:f>
                <c:numCache>
                  <c:formatCode>General</c:formatCode>
                  <c:ptCount val="5"/>
                  <c:pt idx="0">
                    <c:v>0.55441763804817257</c:v>
                  </c:pt>
                  <c:pt idx="1">
                    <c:v>0.21419876542853955</c:v>
                  </c:pt>
                  <c:pt idx="2">
                    <c:v>0.26102894688350314</c:v>
                  </c:pt>
                  <c:pt idx="3">
                    <c:v>0.45524210083247746</c:v>
                  </c:pt>
                  <c:pt idx="4">
                    <c:v>0.33833880674280725</c:v>
                  </c:pt>
                </c:numCache>
              </c:numRef>
            </c:plus>
            <c:minus>
              <c:numRef>
                <c:f>Tc!$S$159:$W$159</c:f>
                <c:numCache>
                  <c:formatCode>General</c:formatCode>
                  <c:ptCount val="5"/>
                  <c:pt idx="0">
                    <c:v>0.55441763804817257</c:v>
                  </c:pt>
                  <c:pt idx="1">
                    <c:v>0.21419876542853955</c:v>
                  </c:pt>
                  <c:pt idx="2">
                    <c:v>0.26102894688350314</c:v>
                  </c:pt>
                  <c:pt idx="3">
                    <c:v>0.45524210083247746</c:v>
                  </c:pt>
                  <c:pt idx="4">
                    <c:v>0.33833880674280725</c:v>
                  </c:pt>
                </c:numCache>
              </c:numRef>
            </c:minus>
          </c:errBars>
          <c:xVal>
            <c:numRef>
              <c:f>Tc!$S$151:$X$151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  <c:pt idx="5">
                  <c:v>230</c:v>
                </c:pt>
              </c:numCache>
            </c:numRef>
          </c:xVal>
          <c:yVal>
            <c:numRef>
              <c:f>Tc!$S$154:$X$154</c:f>
              <c:numCache>
                <c:formatCode>0.0</c:formatCode>
                <c:ptCount val="6"/>
                <c:pt idx="0">
                  <c:v>112.41709401709402</c:v>
                </c:pt>
                <c:pt idx="1">
                  <c:v>105.742</c:v>
                </c:pt>
                <c:pt idx="2">
                  <c:v>98.488333333333344</c:v>
                </c:pt>
                <c:pt idx="3">
                  <c:v>87.895555555555532</c:v>
                </c:pt>
                <c:pt idx="4">
                  <c:v>77.101111111111109</c:v>
                </c:pt>
                <c:pt idx="5">
                  <c:v>42.382777777777783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Tc!$R$155</c:f>
              <c:strCache>
                <c:ptCount val="1"/>
                <c:pt idx="0">
                  <c:v>EHCx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Tc!$S$160:$W$160</c:f>
                <c:numCache>
                  <c:formatCode>General</c:formatCode>
                  <c:ptCount val="5"/>
                  <c:pt idx="0">
                    <c:v>0.59315900636979957</c:v>
                  </c:pt>
                  <c:pt idx="1">
                    <c:v>0.42949194792606865</c:v>
                  </c:pt>
                  <c:pt idx="2">
                    <c:v>5.2346466858734892</c:v>
                  </c:pt>
                  <c:pt idx="3">
                    <c:v>4.9356976316536072E-2</c:v>
                  </c:pt>
                  <c:pt idx="4">
                    <c:v>4.8045117684665239E-2</c:v>
                  </c:pt>
                </c:numCache>
              </c:numRef>
            </c:plus>
            <c:minus>
              <c:numRef>
                <c:f>Tc!$S$160:$W$160</c:f>
                <c:numCache>
                  <c:formatCode>General</c:formatCode>
                  <c:ptCount val="5"/>
                  <c:pt idx="0">
                    <c:v>0.59315900636979957</c:v>
                  </c:pt>
                  <c:pt idx="1">
                    <c:v>0.42949194792606865</c:v>
                  </c:pt>
                  <c:pt idx="2">
                    <c:v>5.2346466858734892</c:v>
                  </c:pt>
                  <c:pt idx="3">
                    <c:v>4.9356976316536072E-2</c:v>
                  </c:pt>
                  <c:pt idx="4">
                    <c:v>4.8045117684665239E-2</c:v>
                  </c:pt>
                </c:numCache>
              </c:numRef>
            </c:minus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errBars>
          <c:xVal>
            <c:numRef>
              <c:f>Tc!$S$151:$X$151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  <c:pt idx="5">
                  <c:v>230</c:v>
                </c:pt>
              </c:numCache>
            </c:numRef>
          </c:xVal>
          <c:yVal>
            <c:numRef>
              <c:f>Tc!$S$155:$X$155</c:f>
              <c:numCache>
                <c:formatCode>0.0</c:formatCode>
                <c:ptCount val="6"/>
                <c:pt idx="0">
                  <c:v>103.80769230769231</c:v>
                </c:pt>
                <c:pt idx="1">
                  <c:v>96.482666666666674</c:v>
                </c:pt>
                <c:pt idx="2">
                  <c:v>38.710555555555551</c:v>
                </c:pt>
                <c:pt idx="3">
                  <c:v>1.7916666666666667</c:v>
                </c:pt>
                <c:pt idx="4">
                  <c:v>1.4383333333333332</c:v>
                </c:pt>
                <c:pt idx="5">
                  <c:v>1.2344444444444445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76640"/>
        <c:axId val="94991104"/>
      </c:scatterChart>
      <c:valAx>
        <c:axId val="94976640"/>
        <c:scaling>
          <c:orientation val="minMax"/>
          <c:max val="2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991104"/>
        <c:crosses val="autoZero"/>
        <c:crossBetween val="midCat"/>
      </c:valAx>
      <c:valAx>
        <c:axId val="949911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4976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strRef>
              <c:f>'% Fe(II)'!$B$50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Fe(II)'!$C$50:$J$50</c:f>
              <c:numCache>
                <c:formatCode>0.0</c:formatCode>
                <c:ptCount val="8"/>
                <c:pt idx="0">
                  <c:v>18.604651162790699</c:v>
                </c:pt>
                <c:pt idx="1">
                  <c:v>18.897637795275589</c:v>
                </c:pt>
                <c:pt idx="2">
                  <c:v>27.927927927927932</c:v>
                </c:pt>
                <c:pt idx="3">
                  <c:v>39.285714285714278</c:v>
                </c:pt>
                <c:pt idx="4">
                  <c:v>64.462809917355372</c:v>
                </c:pt>
                <c:pt idx="5">
                  <c:v>94.615384615384599</c:v>
                </c:pt>
                <c:pt idx="6">
                  <c:v>91.666666666666657</c:v>
                </c:pt>
                <c:pt idx="7">
                  <c:v>96.428571428571431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24864"/>
        <c:axId val="105943424"/>
      </c:scatterChart>
      <c:valAx>
        <c:axId val="10592486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5943424"/>
        <c:crosses val="autoZero"/>
        <c:crossBetween val="midCat"/>
      </c:valAx>
      <c:valAx>
        <c:axId val="10594342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Fe(II) of Fe (total bioavailable)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9248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7"/>
          <c:order val="4"/>
          <c:tx>
            <c:strRef>
              <c:f>'% Fe(II)'!$B$47</c:f>
              <c:strCache>
                <c:ptCount val="1"/>
                <c:pt idx="0">
                  <c:v>HRC</c:v>
                </c:pt>
              </c:strCache>
            </c:strRef>
          </c:tx>
          <c:spPr>
            <a:ln>
              <a:solidFill>
                <a:schemeClr val="accent1"/>
              </a:solidFill>
              <a:prstDash val="sysDot"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plus>
            <c:min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Fe(II)'!$C$47:$J$47</c:f>
              <c:numCache>
                <c:formatCode>0.0</c:formatCode>
                <c:ptCount val="8"/>
                <c:pt idx="0">
                  <c:v>16.01595835466803</c:v>
                </c:pt>
                <c:pt idx="1">
                  <c:v>19.39906156103369</c:v>
                </c:pt>
                <c:pt idx="2">
                  <c:v>27.601152045318027</c:v>
                </c:pt>
                <c:pt idx="3">
                  <c:v>40.249838385900446</c:v>
                </c:pt>
                <c:pt idx="4">
                  <c:v>63.328438328438324</c:v>
                </c:pt>
                <c:pt idx="5">
                  <c:v>95.963963963963963</c:v>
                </c:pt>
                <c:pt idx="6">
                  <c:v>93.022128556375137</c:v>
                </c:pt>
                <c:pt idx="7">
                  <c:v>91.944590672135575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'% Fe(II)'!$B$48</c:f>
              <c:strCache>
                <c:ptCount val="1"/>
                <c:pt idx="0">
                  <c:v>MRC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'% Fe(II)'!$C$54:$J$54</c:f>
                <c:numCache>
                  <c:formatCode>General</c:formatCode>
                  <c:ptCount val="8"/>
                  <c:pt idx="0">
                    <c:v>1.792335249731265</c:v>
                  </c:pt>
                  <c:pt idx="1">
                    <c:v>0.55876156831075652</c:v>
                  </c:pt>
                  <c:pt idx="2">
                    <c:v>3.2148405178674144</c:v>
                  </c:pt>
                  <c:pt idx="3">
                    <c:v>3.1058390605718702</c:v>
                  </c:pt>
                  <c:pt idx="4">
                    <c:v>2.9646578991834156</c:v>
                  </c:pt>
                  <c:pt idx="5">
                    <c:v>0</c:v>
                  </c:pt>
                  <c:pt idx="6">
                    <c:v>1.073092382680866</c:v>
                  </c:pt>
                  <c:pt idx="7">
                    <c:v>1.5808408487836108</c:v>
                  </c:pt>
                </c:numCache>
              </c:numRef>
            </c:plus>
            <c:minus>
              <c:numRef>
                <c:f>'% Fe(II)'!$C$54:$J$54</c:f>
                <c:numCache>
                  <c:formatCode>General</c:formatCode>
                  <c:ptCount val="8"/>
                  <c:pt idx="0">
                    <c:v>1.792335249731265</c:v>
                  </c:pt>
                  <c:pt idx="1">
                    <c:v>0.55876156831075652</c:v>
                  </c:pt>
                  <c:pt idx="2">
                    <c:v>3.2148405178674144</c:v>
                  </c:pt>
                  <c:pt idx="3">
                    <c:v>3.1058390605718702</c:v>
                  </c:pt>
                  <c:pt idx="4">
                    <c:v>2.9646578991834156</c:v>
                  </c:pt>
                  <c:pt idx="5">
                    <c:v>0</c:v>
                  </c:pt>
                  <c:pt idx="6">
                    <c:v>1.073092382680866</c:v>
                  </c:pt>
                  <c:pt idx="7">
                    <c:v>1.5808408487836108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Fe(II)'!$C$48:$J$48</c:f>
              <c:numCache>
                <c:formatCode>0.0</c:formatCode>
                <c:ptCount val="8"/>
                <c:pt idx="0">
                  <c:v>24.449958643507031</c:v>
                </c:pt>
                <c:pt idx="1">
                  <c:v>25.368458652790295</c:v>
                </c:pt>
                <c:pt idx="2">
                  <c:v>48.260432378079436</c:v>
                </c:pt>
                <c:pt idx="3">
                  <c:v>83.144489030609179</c:v>
                </c:pt>
                <c:pt idx="4">
                  <c:v>88.946759259259238</c:v>
                </c:pt>
                <c:pt idx="5">
                  <c:v>100</c:v>
                </c:pt>
                <c:pt idx="6">
                  <c:v>96.989217985781565</c:v>
                </c:pt>
                <c:pt idx="7">
                  <c:v>95.100553041729498</c:v>
                </c:pt>
              </c:numCache>
            </c:numRef>
          </c:yVal>
          <c:smooth val="0"/>
        </c:ser>
        <c:ser>
          <c:idx val="9"/>
          <c:order val="6"/>
          <c:tx>
            <c:strRef>
              <c:f>'% Fe(II)'!$B$49</c:f>
              <c:strCache>
                <c:ptCount val="1"/>
                <c:pt idx="0">
                  <c:v>EHC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'% Fe(II)'!$C$55:$J$55</c:f>
                <c:numCache>
                  <c:formatCode>General</c:formatCode>
                  <c:ptCount val="8"/>
                  <c:pt idx="0">
                    <c:v>7.2231664338465293</c:v>
                  </c:pt>
                  <c:pt idx="1">
                    <c:v>1.4026741008964549</c:v>
                  </c:pt>
                  <c:pt idx="2">
                    <c:v>0.90621078503527941</c:v>
                  </c:pt>
                  <c:pt idx="3">
                    <c:v>0.7348215506332908</c:v>
                  </c:pt>
                  <c:pt idx="4">
                    <c:v>0.16478052875092628</c:v>
                  </c:pt>
                  <c:pt idx="5">
                    <c:v>1.6795644194607362</c:v>
                  </c:pt>
                  <c:pt idx="6">
                    <c:v>1.4374987820063032</c:v>
                  </c:pt>
                  <c:pt idx="7">
                    <c:v>3.1984455930638642</c:v>
                  </c:pt>
                </c:numCache>
              </c:numRef>
            </c:plus>
            <c:minus>
              <c:numRef>
                <c:f>'% Fe(II)'!$C$55:$J$55</c:f>
                <c:numCache>
                  <c:formatCode>General</c:formatCode>
                  <c:ptCount val="8"/>
                  <c:pt idx="0">
                    <c:v>7.2231664338465293</c:v>
                  </c:pt>
                  <c:pt idx="1">
                    <c:v>1.4026741008964549</c:v>
                  </c:pt>
                  <c:pt idx="2">
                    <c:v>0.90621078503527941</c:v>
                  </c:pt>
                  <c:pt idx="3">
                    <c:v>0.7348215506332908</c:v>
                  </c:pt>
                  <c:pt idx="4">
                    <c:v>0.16478052875092628</c:v>
                  </c:pt>
                  <c:pt idx="5">
                    <c:v>1.6795644194607362</c:v>
                  </c:pt>
                  <c:pt idx="6">
                    <c:v>1.4374987820063032</c:v>
                  </c:pt>
                  <c:pt idx="7">
                    <c:v>3.1984455930638642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Fe(II)'!$C$49:$J$49</c:f>
              <c:numCache>
                <c:formatCode>0.0</c:formatCode>
                <c:ptCount val="8"/>
                <c:pt idx="0">
                  <c:v>31.019781512197486</c:v>
                </c:pt>
                <c:pt idx="1">
                  <c:v>29.834486312072915</c:v>
                </c:pt>
                <c:pt idx="2">
                  <c:v>78.850232982772312</c:v>
                </c:pt>
                <c:pt idx="3">
                  <c:v>79.288940676715058</c:v>
                </c:pt>
                <c:pt idx="4">
                  <c:v>82.747925980398747</c:v>
                </c:pt>
                <c:pt idx="5">
                  <c:v>99.030303030303017</c:v>
                </c:pt>
                <c:pt idx="6">
                  <c:v>92.113575523851907</c:v>
                </c:pt>
                <c:pt idx="7">
                  <c:v>87.130178008096721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'% Fe(II)'!$B$50</c:f>
              <c:strCache>
                <c:ptCount val="1"/>
                <c:pt idx="0">
                  <c:v>Ac/Lac</c:v>
                </c:pt>
              </c:strCache>
            </c:strRef>
          </c:tx>
          <c:spPr>
            <a:ln>
              <a:solidFill>
                <a:schemeClr val="accent4"/>
              </a:solidFill>
              <a:prstDash val="sysDot"/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Fe(II)'!$C$50:$J$50</c:f>
              <c:numCache>
                <c:formatCode>0.0</c:formatCode>
                <c:ptCount val="8"/>
                <c:pt idx="0">
                  <c:v>18.604651162790699</c:v>
                </c:pt>
                <c:pt idx="1">
                  <c:v>18.897637795275589</c:v>
                </c:pt>
                <c:pt idx="2">
                  <c:v>27.927927927927932</c:v>
                </c:pt>
                <c:pt idx="3">
                  <c:v>39.285714285714278</c:v>
                </c:pt>
                <c:pt idx="4">
                  <c:v>64.462809917355372</c:v>
                </c:pt>
                <c:pt idx="5">
                  <c:v>94.615384615384599</c:v>
                </c:pt>
                <c:pt idx="6">
                  <c:v>91.666666666666657</c:v>
                </c:pt>
                <c:pt idx="7">
                  <c:v>96.428571428571431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Tc!$R$141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plus>
            <c:min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Tc!$S$141:$Z$141</c:f>
              <c:numCache>
                <c:formatCode>0.0</c:formatCode>
                <c:ptCount val="8"/>
                <c:pt idx="0">
                  <c:v>98.258119658119654</c:v>
                </c:pt>
                <c:pt idx="1">
                  <c:v>97.469333333333353</c:v>
                </c:pt>
                <c:pt idx="2">
                  <c:v>97.238814814814816</c:v>
                </c:pt>
                <c:pt idx="3">
                  <c:v>89.084444444444443</c:v>
                </c:pt>
                <c:pt idx="4">
                  <c:v>53.063518518518521</c:v>
                </c:pt>
                <c:pt idx="5">
                  <c:v>12.128518518518518</c:v>
                </c:pt>
                <c:pt idx="6">
                  <c:v>5.6112962962962962</c:v>
                </c:pt>
                <c:pt idx="7">
                  <c:v>3.6740740740740745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Tc!$R$142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plus>
            <c:min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Tc!$S$142:$Z$142</c:f>
              <c:numCache>
                <c:formatCode>0.0</c:formatCode>
                <c:ptCount val="8"/>
                <c:pt idx="0">
                  <c:v>99.130199430199426</c:v>
                </c:pt>
                <c:pt idx="1">
                  <c:v>97.719487179487189</c:v>
                </c:pt>
                <c:pt idx="2">
                  <c:v>94.776148148148152</c:v>
                </c:pt>
                <c:pt idx="3">
                  <c:v>35.285432098765426</c:v>
                </c:pt>
                <c:pt idx="4">
                  <c:v>6.4559259259259267</c:v>
                </c:pt>
                <c:pt idx="5">
                  <c:v>2.4183333333333334</c:v>
                </c:pt>
                <c:pt idx="6">
                  <c:v>2.344074074074074</c:v>
                </c:pt>
                <c:pt idx="7">
                  <c:v>1.8212962962962962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Tc!$R$143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plus>
            <c:min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Tc!$S$143:$Z$143</c:f>
              <c:numCache>
                <c:formatCode>0.0</c:formatCode>
                <c:ptCount val="8"/>
                <c:pt idx="0">
                  <c:v>97.635384615384595</c:v>
                </c:pt>
                <c:pt idx="1">
                  <c:v>84.222000000000008</c:v>
                </c:pt>
                <c:pt idx="2">
                  <c:v>30.372444444444444</c:v>
                </c:pt>
                <c:pt idx="3">
                  <c:v>14.354074074074074</c:v>
                </c:pt>
                <c:pt idx="4">
                  <c:v>6.9772839506172852</c:v>
                </c:pt>
                <c:pt idx="5">
                  <c:v>3.5414814814814815</c:v>
                </c:pt>
                <c:pt idx="6">
                  <c:v>2.882037037037037</c:v>
                </c:pt>
                <c:pt idx="7">
                  <c:v>2.1385185185185183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Tc!$R$144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Tc!$S$144:$Z$144</c:f>
              <c:numCache>
                <c:formatCode>0.0</c:formatCode>
                <c:ptCount val="8"/>
                <c:pt idx="0">
                  <c:v>99.082564102564092</c:v>
                </c:pt>
                <c:pt idx="1">
                  <c:v>99.850666666666669</c:v>
                </c:pt>
                <c:pt idx="2">
                  <c:v>97.73244444444444</c:v>
                </c:pt>
                <c:pt idx="3">
                  <c:v>52.999999999999993</c:v>
                </c:pt>
                <c:pt idx="4">
                  <c:v>8.5666666666666682</c:v>
                </c:pt>
                <c:pt idx="5">
                  <c:v>2.6094444444444442</c:v>
                </c:pt>
                <c:pt idx="6">
                  <c:v>2.1922222222222221</c:v>
                </c:pt>
                <c:pt idx="7">
                  <c:v>1.9683333333333335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24736"/>
        <c:axId val="106326656"/>
      </c:scatterChart>
      <c:valAx>
        <c:axId val="10632473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326656"/>
        <c:crosses val="autoZero"/>
        <c:crossBetween val="midCat"/>
      </c:valAx>
      <c:valAx>
        <c:axId val="1063266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 solid lines, Fe(%) dashed lines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63247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HRC</a:t>
            </a:r>
          </a:p>
        </c:rich>
      </c:tx>
      <c:layout>
        <c:manualLayout>
          <c:xMode val="edge"/>
          <c:yMode val="edge"/>
          <c:x val="0.45709704095207276"/>
          <c:y val="4.2735042735042739E-3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7"/>
          <c:order val="1"/>
          <c:tx>
            <c:strRef>
              <c:f>'% Fe(II)'!$B$47</c:f>
              <c:strCache>
                <c:ptCount val="1"/>
                <c:pt idx="0">
                  <c:v>HRC</c:v>
                </c:pt>
              </c:strCache>
            </c:strRef>
          </c:tx>
          <c:spPr>
            <a:ln>
              <a:solidFill>
                <a:schemeClr val="accent1"/>
              </a:solidFill>
              <a:prstDash val="sysDot"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plus>
            <c:min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Fe(II)'!$C$47:$J$47</c:f>
              <c:numCache>
                <c:formatCode>0.0</c:formatCode>
                <c:ptCount val="8"/>
                <c:pt idx="0">
                  <c:v>16.01595835466803</c:v>
                </c:pt>
                <c:pt idx="1">
                  <c:v>19.39906156103369</c:v>
                </c:pt>
                <c:pt idx="2">
                  <c:v>27.601152045318027</c:v>
                </c:pt>
                <c:pt idx="3">
                  <c:v>40.249838385900446</c:v>
                </c:pt>
                <c:pt idx="4">
                  <c:v>63.328438328438324</c:v>
                </c:pt>
                <c:pt idx="5">
                  <c:v>95.963963963963963</c:v>
                </c:pt>
                <c:pt idx="6">
                  <c:v>93.022128556375137</c:v>
                </c:pt>
                <c:pt idx="7">
                  <c:v>91.944590672135575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Tc!$R$141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plus>
            <c:min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Tc!$S$141:$Z$141</c:f>
              <c:numCache>
                <c:formatCode>0.0</c:formatCode>
                <c:ptCount val="8"/>
                <c:pt idx="0">
                  <c:v>98.258119658119654</c:v>
                </c:pt>
                <c:pt idx="1">
                  <c:v>97.469333333333353</c:v>
                </c:pt>
                <c:pt idx="2">
                  <c:v>97.238814814814816</c:v>
                </c:pt>
                <c:pt idx="3">
                  <c:v>89.084444444444443</c:v>
                </c:pt>
                <c:pt idx="4">
                  <c:v>53.063518518518521</c:v>
                </c:pt>
                <c:pt idx="5">
                  <c:v>12.128518518518518</c:v>
                </c:pt>
                <c:pt idx="6">
                  <c:v>5.6112962962962962</c:v>
                </c:pt>
                <c:pt idx="7">
                  <c:v>3.6740740740740745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57120"/>
        <c:axId val="106359040"/>
      </c:scatterChart>
      <c:valAx>
        <c:axId val="10635712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359040"/>
        <c:crosses val="autoZero"/>
        <c:crossBetween val="midCat"/>
      </c:valAx>
      <c:valAx>
        <c:axId val="10635904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 solid lines, Fe(%) dashed lines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6357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MRC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617968986753368"/>
          <c:y val="9.3853618153240101E-2"/>
          <c:w val="0.82188945559887205"/>
          <c:h val="0.70972723798493342"/>
        </c:manualLayout>
      </c:layout>
      <c:scatterChart>
        <c:scatterStyle val="lineMarker"/>
        <c:varyColors val="0"/>
        <c:ser>
          <c:idx val="8"/>
          <c:order val="1"/>
          <c:tx>
            <c:strRef>
              <c:f>'% Fe(II)'!$B$48</c:f>
              <c:strCache>
                <c:ptCount val="1"/>
                <c:pt idx="0">
                  <c:v>MRC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'% Fe(II)'!$C$54:$J$54</c:f>
                <c:numCache>
                  <c:formatCode>General</c:formatCode>
                  <c:ptCount val="8"/>
                  <c:pt idx="0">
                    <c:v>1.792335249731265</c:v>
                  </c:pt>
                  <c:pt idx="1">
                    <c:v>0.55876156831075652</c:v>
                  </c:pt>
                  <c:pt idx="2">
                    <c:v>3.2148405178674144</c:v>
                  </c:pt>
                  <c:pt idx="3">
                    <c:v>3.1058390605718702</c:v>
                  </c:pt>
                  <c:pt idx="4">
                    <c:v>2.9646578991834156</c:v>
                  </c:pt>
                  <c:pt idx="5">
                    <c:v>0</c:v>
                  </c:pt>
                  <c:pt idx="6">
                    <c:v>1.073092382680866</c:v>
                  </c:pt>
                  <c:pt idx="7">
                    <c:v>1.5808408487836108</c:v>
                  </c:pt>
                </c:numCache>
              </c:numRef>
            </c:plus>
            <c:minus>
              <c:numRef>
                <c:f>'% Fe(II)'!$C$54:$J$54</c:f>
                <c:numCache>
                  <c:formatCode>General</c:formatCode>
                  <c:ptCount val="8"/>
                  <c:pt idx="0">
                    <c:v>1.792335249731265</c:v>
                  </c:pt>
                  <c:pt idx="1">
                    <c:v>0.55876156831075652</c:v>
                  </c:pt>
                  <c:pt idx="2">
                    <c:v>3.2148405178674144</c:v>
                  </c:pt>
                  <c:pt idx="3">
                    <c:v>3.1058390605718702</c:v>
                  </c:pt>
                  <c:pt idx="4">
                    <c:v>2.9646578991834156</c:v>
                  </c:pt>
                  <c:pt idx="5">
                    <c:v>0</c:v>
                  </c:pt>
                  <c:pt idx="6">
                    <c:v>1.073092382680866</c:v>
                  </c:pt>
                  <c:pt idx="7">
                    <c:v>1.5808408487836108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Fe(II)'!$C$48:$J$48</c:f>
              <c:numCache>
                <c:formatCode>0.0</c:formatCode>
                <c:ptCount val="8"/>
                <c:pt idx="0">
                  <c:v>24.449958643507031</c:v>
                </c:pt>
                <c:pt idx="1">
                  <c:v>25.368458652790295</c:v>
                </c:pt>
                <c:pt idx="2">
                  <c:v>48.260432378079436</c:v>
                </c:pt>
                <c:pt idx="3">
                  <c:v>83.144489030609179</c:v>
                </c:pt>
                <c:pt idx="4">
                  <c:v>88.946759259259238</c:v>
                </c:pt>
                <c:pt idx="5">
                  <c:v>100</c:v>
                </c:pt>
                <c:pt idx="6">
                  <c:v>96.989217985781565</c:v>
                </c:pt>
                <c:pt idx="7">
                  <c:v>95.100553041729498</c:v>
                </c:pt>
              </c:numCache>
            </c:numRef>
          </c:yVal>
          <c:smooth val="0"/>
        </c:ser>
        <c:ser>
          <c:idx val="1"/>
          <c:order val="0"/>
          <c:tx>
            <c:strRef>
              <c:f>Tc!$R$142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plus>
            <c:min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Tc!$S$142:$Z$142</c:f>
              <c:numCache>
                <c:formatCode>0.0</c:formatCode>
                <c:ptCount val="8"/>
                <c:pt idx="0">
                  <c:v>99.130199430199426</c:v>
                </c:pt>
                <c:pt idx="1">
                  <c:v>97.719487179487189</c:v>
                </c:pt>
                <c:pt idx="2">
                  <c:v>94.776148148148152</c:v>
                </c:pt>
                <c:pt idx="3">
                  <c:v>35.285432098765426</c:v>
                </c:pt>
                <c:pt idx="4">
                  <c:v>6.4559259259259267</c:v>
                </c:pt>
                <c:pt idx="5">
                  <c:v>2.4183333333333334</c:v>
                </c:pt>
                <c:pt idx="6">
                  <c:v>2.344074074074074</c:v>
                </c:pt>
                <c:pt idx="7">
                  <c:v>1.8212962962962962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02560"/>
        <c:axId val="106404480"/>
      </c:scatterChart>
      <c:valAx>
        <c:axId val="10640256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404480"/>
        <c:crosses val="autoZero"/>
        <c:crossBetween val="midCat"/>
      </c:valAx>
      <c:valAx>
        <c:axId val="10640448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 solid lines, Fe(%) dashed lines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6402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EHC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671477705758292"/>
          <c:y val="8.6742264013114856E-2"/>
          <c:w val="0.82118961063069473"/>
          <c:h val="0.71366035556235086"/>
        </c:manualLayout>
      </c:layout>
      <c:scatterChart>
        <c:scatterStyle val="lineMarker"/>
        <c:varyColors val="0"/>
        <c:ser>
          <c:idx val="9"/>
          <c:order val="1"/>
          <c:tx>
            <c:strRef>
              <c:f>'% Fe(II)'!$B$49</c:f>
              <c:strCache>
                <c:ptCount val="1"/>
                <c:pt idx="0">
                  <c:v>EHC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'% Fe(II)'!$C$55:$J$55</c:f>
                <c:numCache>
                  <c:formatCode>General</c:formatCode>
                  <c:ptCount val="8"/>
                  <c:pt idx="0">
                    <c:v>7.2231664338465293</c:v>
                  </c:pt>
                  <c:pt idx="1">
                    <c:v>1.4026741008964549</c:v>
                  </c:pt>
                  <c:pt idx="2">
                    <c:v>0.90621078503527941</c:v>
                  </c:pt>
                  <c:pt idx="3">
                    <c:v>0.7348215506332908</c:v>
                  </c:pt>
                  <c:pt idx="4">
                    <c:v>0.16478052875092628</c:v>
                  </c:pt>
                  <c:pt idx="5">
                    <c:v>1.6795644194607362</c:v>
                  </c:pt>
                  <c:pt idx="6">
                    <c:v>1.4374987820063032</c:v>
                  </c:pt>
                  <c:pt idx="7">
                    <c:v>3.1984455930638642</c:v>
                  </c:pt>
                </c:numCache>
              </c:numRef>
            </c:plus>
            <c:minus>
              <c:numRef>
                <c:f>'% Fe(II)'!$C$55:$J$55</c:f>
                <c:numCache>
                  <c:formatCode>General</c:formatCode>
                  <c:ptCount val="8"/>
                  <c:pt idx="0">
                    <c:v>7.2231664338465293</c:v>
                  </c:pt>
                  <c:pt idx="1">
                    <c:v>1.4026741008964549</c:v>
                  </c:pt>
                  <c:pt idx="2">
                    <c:v>0.90621078503527941</c:v>
                  </c:pt>
                  <c:pt idx="3">
                    <c:v>0.7348215506332908</c:v>
                  </c:pt>
                  <c:pt idx="4">
                    <c:v>0.16478052875092628</c:v>
                  </c:pt>
                  <c:pt idx="5">
                    <c:v>1.6795644194607362</c:v>
                  </c:pt>
                  <c:pt idx="6">
                    <c:v>1.4374987820063032</c:v>
                  </c:pt>
                  <c:pt idx="7">
                    <c:v>3.1984455930638642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Fe(II)'!$C$49:$J$49</c:f>
              <c:numCache>
                <c:formatCode>0.0</c:formatCode>
                <c:ptCount val="8"/>
                <c:pt idx="0">
                  <c:v>31.019781512197486</c:v>
                </c:pt>
                <c:pt idx="1">
                  <c:v>29.834486312072915</c:v>
                </c:pt>
                <c:pt idx="2">
                  <c:v>78.850232982772312</c:v>
                </c:pt>
                <c:pt idx="3">
                  <c:v>79.288940676715058</c:v>
                </c:pt>
                <c:pt idx="4">
                  <c:v>82.747925980398747</c:v>
                </c:pt>
                <c:pt idx="5">
                  <c:v>99.030303030303017</c:v>
                </c:pt>
                <c:pt idx="6">
                  <c:v>92.113575523851907</c:v>
                </c:pt>
                <c:pt idx="7">
                  <c:v>87.130178008096721</c:v>
                </c:pt>
              </c:numCache>
            </c:numRef>
          </c:yVal>
          <c:smooth val="0"/>
        </c:ser>
        <c:ser>
          <c:idx val="2"/>
          <c:order val="0"/>
          <c:tx>
            <c:strRef>
              <c:f>Tc!$R$143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plus>
            <c:min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Tc!$S$143:$Z$143</c:f>
              <c:numCache>
                <c:formatCode>0.0</c:formatCode>
                <c:ptCount val="8"/>
                <c:pt idx="0">
                  <c:v>97.635384615384595</c:v>
                </c:pt>
                <c:pt idx="1">
                  <c:v>84.222000000000008</c:v>
                </c:pt>
                <c:pt idx="2">
                  <c:v>30.372444444444444</c:v>
                </c:pt>
                <c:pt idx="3">
                  <c:v>14.354074074074074</c:v>
                </c:pt>
                <c:pt idx="4">
                  <c:v>6.9772839506172852</c:v>
                </c:pt>
                <c:pt idx="5">
                  <c:v>3.5414814814814815</c:v>
                </c:pt>
                <c:pt idx="6">
                  <c:v>2.882037037037037</c:v>
                </c:pt>
                <c:pt idx="7">
                  <c:v>2.1385185185185183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13472"/>
        <c:axId val="106715392"/>
      </c:scatterChart>
      <c:valAx>
        <c:axId val="106713472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715392"/>
        <c:crosses val="autoZero"/>
        <c:crossBetween val="midCat"/>
      </c:valAx>
      <c:valAx>
        <c:axId val="10671539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 solid lines, Fe(%) dashed lines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6713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Acetate &amp; lactate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617968986753368"/>
          <c:y val="0.12009627838221898"/>
          <c:w val="0.82188945559887205"/>
          <c:h val="0.68222548025623542"/>
        </c:manualLayout>
      </c:layout>
      <c:scatterChart>
        <c:scatterStyle val="lineMarker"/>
        <c:varyColors val="0"/>
        <c:ser>
          <c:idx val="10"/>
          <c:order val="1"/>
          <c:tx>
            <c:strRef>
              <c:f>'% Fe(II)'!$B$50</c:f>
              <c:strCache>
                <c:ptCount val="1"/>
                <c:pt idx="0">
                  <c:v>Ac/Lac</c:v>
                </c:pt>
              </c:strCache>
            </c:strRef>
          </c:tx>
          <c:spPr>
            <a:ln>
              <a:solidFill>
                <a:schemeClr val="accent4"/>
              </a:solidFill>
              <a:prstDash val="sysDot"/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Fe(II)'!$C$50:$J$50</c:f>
              <c:numCache>
                <c:formatCode>0.0</c:formatCode>
                <c:ptCount val="8"/>
                <c:pt idx="0">
                  <c:v>18.604651162790699</c:v>
                </c:pt>
                <c:pt idx="1">
                  <c:v>18.897637795275589</c:v>
                </c:pt>
                <c:pt idx="2">
                  <c:v>27.927927927927932</c:v>
                </c:pt>
                <c:pt idx="3">
                  <c:v>39.285714285714278</c:v>
                </c:pt>
                <c:pt idx="4">
                  <c:v>64.462809917355372</c:v>
                </c:pt>
                <c:pt idx="5">
                  <c:v>94.615384615384599</c:v>
                </c:pt>
                <c:pt idx="6">
                  <c:v>91.666666666666657</c:v>
                </c:pt>
                <c:pt idx="7">
                  <c:v>96.428571428571431</c:v>
                </c:pt>
              </c:numCache>
            </c:numRef>
          </c:yVal>
          <c:smooth val="0"/>
        </c:ser>
        <c:ser>
          <c:idx val="3"/>
          <c:order val="0"/>
          <c:tx>
            <c:strRef>
              <c:f>Tc!$R$144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Tc!$S$144:$Z$144</c:f>
              <c:numCache>
                <c:formatCode>0.0</c:formatCode>
                <c:ptCount val="8"/>
                <c:pt idx="0">
                  <c:v>99.082564102564092</c:v>
                </c:pt>
                <c:pt idx="1">
                  <c:v>99.850666666666669</c:v>
                </c:pt>
                <c:pt idx="2">
                  <c:v>97.73244444444444</c:v>
                </c:pt>
                <c:pt idx="3">
                  <c:v>52.999999999999993</c:v>
                </c:pt>
                <c:pt idx="4">
                  <c:v>8.5666666666666682</c:v>
                </c:pt>
                <c:pt idx="5">
                  <c:v>2.6094444444444442</c:v>
                </c:pt>
                <c:pt idx="6">
                  <c:v>2.1922222222222221</c:v>
                </c:pt>
                <c:pt idx="7">
                  <c:v>1.9683333333333335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32544"/>
        <c:axId val="106742912"/>
      </c:scatterChart>
      <c:valAx>
        <c:axId val="10673254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742912"/>
        <c:crosses val="autoZero"/>
        <c:crossBetween val="midCat"/>
      </c:valAx>
      <c:valAx>
        <c:axId val="10674291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 solid lines, Fe(%) dashed lines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6732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HRC</a:t>
            </a:r>
          </a:p>
        </c:rich>
      </c:tx>
      <c:layout>
        <c:manualLayout>
          <c:xMode val="edge"/>
          <c:yMode val="edge"/>
          <c:x val="0.45709704095207276"/>
          <c:y val="4.2735042735042739E-3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7"/>
          <c:order val="1"/>
          <c:tx>
            <c:strRef>
              <c:f>'% Fe(II)'!$B$47</c:f>
              <c:strCache>
                <c:ptCount val="1"/>
                <c:pt idx="0">
                  <c:v>HRC</c:v>
                </c:pt>
              </c:strCache>
            </c:strRef>
          </c:tx>
          <c:spPr>
            <a:ln>
              <a:solidFill>
                <a:schemeClr val="accent1"/>
              </a:solidFill>
              <a:prstDash val="sysDot"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plus>
            <c:min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Fe(II)'!$C$47:$J$47</c:f>
              <c:numCache>
                <c:formatCode>0.0</c:formatCode>
                <c:ptCount val="8"/>
                <c:pt idx="0">
                  <c:v>16.01595835466803</c:v>
                </c:pt>
                <c:pt idx="1">
                  <c:v>19.39906156103369</c:v>
                </c:pt>
                <c:pt idx="2">
                  <c:v>27.601152045318027</c:v>
                </c:pt>
                <c:pt idx="3">
                  <c:v>40.249838385900446</c:v>
                </c:pt>
                <c:pt idx="4">
                  <c:v>63.328438328438324</c:v>
                </c:pt>
                <c:pt idx="5">
                  <c:v>95.963963963963963</c:v>
                </c:pt>
                <c:pt idx="6">
                  <c:v>93.022128556375137</c:v>
                </c:pt>
                <c:pt idx="7">
                  <c:v>91.944590672135575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Tc!$R$141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plus>
            <c:min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Tc!$S$141:$Z$141</c:f>
              <c:numCache>
                <c:formatCode>0.0</c:formatCode>
                <c:ptCount val="8"/>
                <c:pt idx="0">
                  <c:v>98.258119658119654</c:v>
                </c:pt>
                <c:pt idx="1">
                  <c:v>97.469333333333353</c:v>
                </c:pt>
                <c:pt idx="2">
                  <c:v>97.238814814814816</c:v>
                </c:pt>
                <c:pt idx="3">
                  <c:v>89.084444444444443</c:v>
                </c:pt>
                <c:pt idx="4">
                  <c:v>53.063518518518521</c:v>
                </c:pt>
                <c:pt idx="5">
                  <c:v>12.128518518518518</c:v>
                </c:pt>
                <c:pt idx="6">
                  <c:v>5.6112962962962962</c:v>
                </c:pt>
                <c:pt idx="7">
                  <c:v>3.6740740740740745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04576"/>
        <c:axId val="106914944"/>
      </c:scatterChart>
      <c:valAx>
        <c:axId val="106904576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914944"/>
        <c:crosses val="autoZero"/>
        <c:crossBetween val="midCat"/>
      </c:valAx>
      <c:valAx>
        <c:axId val="10691494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 solid lines, Fe(%) dashed lines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6904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HRC</a:t>
            </a:r>
          </a:p>
        </c:rich>
      </c:tx>
      <c:layout>
        <c:manualLayout>
          <c:xMode val="edge"/>
          <c:yMode val="edge"/>
          <c:x val="0.45709704095207276"/>
          <c:y val="4.273504273504273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68306925942277"/>
          <c:y val="0.10367308149737228"/>
          <c:w val="0.7831553832211342"/>
          <c:h val="0.70304610958768854"/>
        </c:manualLayout>
      </c:layout>
      <c:scatterChart>
        <c:scatterStyle val="lineMarker"/>
        <c:varyColors val="0"/>
        <c:ser>
          <c:idx val="7"/>
          <c:order val="1"/>
          <c:tx>
            <c:v>Fe</c:v>
          </c:tx>
          <c:spPr>
            <a:ln>
              <a:solidFill>
                <a:schemeClr val="accent1"/>
              </a:solidFill>
              <a:prstDash val="sysDot"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plus>
            <c:min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Fe(II)'!$C$47:$J$47</c:f>
              <c:numCache>
                <c:formatCode>0.0</c:formatCode>
                <c:ptCount val="8"/>
                <c:pt idx="0">
                  <c:v>16.01595835466803</c:v>
                </c:pt>
                <c:pt idx="1">
                  <c:v>19.39906156103369</c:v>
                </c:pt>
                <c:pt idx="2">
                  <c:v>27.601152045318027</c:v>
                </c:pt>
                <c:pt idx="3">
                  <c:v>40.249838385900446</c:v>
                </c:pt>
                <c:pt idx="4">
                  <c:v>63.328438328438324</c:v>
                </c:pt>
                <c:pt idx="5">
                  <c:v>95.963963963963963</c:v>
                </c:pt>
                <c:pt idx="6">
                  <c:v>93.022128556375137</c:v>
                </c:pt>
                <c:pt idx="7">
                  <c:v>91.944590672135575</c:v>
                </c:pt>
              </c:numCache>
            </c:numRef>
          </c:yVal>
          <c:smooth val="0"/>
        </c:ser>
        <c:ser>
          <c:idx val="0"/>
          <c:order val="0"/>
          <c:tx>
            <c:v>Tc</c:v>
          </c:tx>
          <c:errBars>
            <c:errDir val="y"/>
            <c:errBarType val="both"/>
            <c:errValType val="cust"/>
            <c:noEndCap val="0"/>
            <c:pl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plus>
            <c:min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Tc!$S$141:$Z$141</c:f>
              <c:numCache>
                <c:formatCode>0.0</c:formatCode>
                <c:ptCount val="8"/>
                <c:pt idx="0">
                  <c:v>98.258119658119654</c:v>
                </c:pt>
                <c:pt idx="1">
                  <c:v>97.469333333333353</c:v>
                </c:pt>
                <c:pt idx="2">
                  <c:v>97.238814814814816</c:v>
                </c:pt>
                <c:pt idx="3">
                  <c:v>89.084444444444443</c:v>
                </c:pt>
                <c:pt idx="4">
                  <c:v>53.063518518518521</c:v>
                </c:pt>
                <c:pt idx="5">
                  <c:v>12.128518518518518</c:v>
                </c:pt>
                <c:pt idx="6">
                  <c:v>5.6112962962962962</c:v>
                </c:pt>
                <c:pt idx="7">
                  <c:v>3.6740740740740745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51808"/>
        <c:axId val="106953728"/>
      </c:scatterChart>
      <c:scatterChart>
        <c:scatterStyle val="lineMarker"/>
        <c:varyColors val="0"/>
        <c:ser>
          <c:idx val="1"/>
          <c:order val="2"/>
          <c:tx>
            <c:v>Eh</c:v>
          </c:tx>
          <c:spPr>
            <a:ln>
              <a:solidFill>
                <a:schemeClr val="accent1"/>
              </a:solidFill>
              <a:prstDash val="dash"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Eh!$B$40:$I$40</c:f>
                <c:numCache>
                  <c:formatCode>General</c:formatCode>
                  <c:ptCount val="8"/>
                  <c:pt idx="0">
                    <c:v>4.5938364504337068</c:v>
                  </c:pt>
                  <c:pt idx="1">
                    <c:v>2.2233608194203023</c:v>
                  </c:pt>
                  <c:pt idx="2">
                    <c:v>15.931833960135702</c:v>
                  </c:pt>
                  <c:pt idx="3">
                    <c:v>10.085137579626767</c:v>
                  </c:pt>
                  <c:pt idx="4">
                    <c:v>2.7577164466275392</c:v>
                  </c:pt>
                  <c:pt idx="5">
                    <c:v>5.2048054718692383</c:v>
                  </c:pt>
                  <c:pt idx="6">
                    <c:v>5.0292477900112829</c:v>
                  </c:pt>
                  <c:pt idx="7">
                    <c:v>2.793444707405774</c:v>
                  </c:pt>
                </c:numCache>
              </c:numRef>
            </c:plus>
            <c:minus>
              <c:numRef>
                <c:f>Eh!$B$40:$I$40</c:f>
                <c:numCache>
                  <c:formatCode>General</c:formatCode>
                  <c:ptCount val="8"/>
                  <c:pt idx="0">
                    <c:v>4.5938364504337068</c:v>
                  </c:pt>
                  <c:pt idx="1">
                    <c:v>2.2233608194203023</c:v>
                  </c:pt>
                  <c:pt idx="2">
                    <c:v>15.931833960135702</c:v>
                  </c:pt>
                  <c:pt idx="3">
                    <c:v>10.085137579626767</c:v>
                  </c:pt>
                  <c:pt idx="4">
                    <c:v>2.7577164466275392</c:v>
                  </c:pt>
                  <c:pt idx="5">
                    <c:v>5.2048054718692383</c:v>
                  </c:pt>
                  <c:pt idx="6">
                    <c:v>5.0292477900112829</c:v>
                  </c:pt>
                  <c:pt idx="7">
                    <c:v>2.793444707405774</c:v>
                  </c:pt>
                </c:numCache>
              </c:numRef>
            </c:minus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Eh!$B$34:$I$34</c:f>
              <c:numCache>
                <c:formatCode>0.0</c:formatCode>
                <c:ptCount val="8"/>
                <c:pt idx="0">
                  <c:v>286.96666666666664</c:v>
                </c:pt>
                <c:pt idx="1">
                  <c:v>271.43333333333334</c:v>
                </c:pt>
                <c:pt idx="2">
                  <c:v>199.0333333333333</c:v>
                </c:pt>
                <c:pt idx="3">
                  <c:v>106.39999999999999</c:v>
                </c:pt>
                <c:pt idx="4">
                  <c:v>94.25</c:v>
                </c:pt>
                <c:pt idx="5">
                  <c:v>103.39999999999999</c:v>
                </c:pt>
                <c:pt idx="6">
                  <c:v>115.66666666666667</c:v>
                </c:pt>
                <c:pt idx="7">
                  <c:v>118.53333333333335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12608"/>
        <c:axId val="112211072"/>
      </c:scatterChart>
      <c:valAx>
        <c:axId val="10695180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>
            <c:manualLayout>
              <c:xMode val="edge"/>
              <c:yMode val="edge"/>
              <c:x val="0.48386394244630293"/>
              <c:y val="0.863900644923861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6953728"/>
        <c:crosses val="autoZero"/>
        <c:crossBetween val="midCat"/>
      </c:valAx>
      <c:valAx>
        <c:axId val="10695372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 solid lines, Fe(%) dashed lines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6951808"/>
        <c:crosses val="autoZero"/>
        <c:crossBetween val="midCat"/>
      </c:valAx>
      <c:valAx>
        <c:axId val="11221107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12212608"/>
        <c:crosses val="max"/>
        <c:crossBetween val="midCat"/>
      </c:valAx>
      <c:valAx>
        <c:axId val="11221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21107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9152874139747847"/>
          <c:y val="0.92133314558583945"/>
          <c:w val="0.35344282347577888"/>
          <c:h val="6.441749283043933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MRC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474399654378946"/>
          <c:y val="9.3853540852373754E-2"/>
          <c:w val="0.7907012899773106"/>
          <c:h val="0.70972723798493342"/>
        </c:manualLayout>
      </c:layout>
      <c:scatterChart>
        <c:scatterStyle val="lineMarker"/>
        <c:varyColors val="0"/>
        <c:ser>
          <c:idx val="8"/>
          <c:order val="1"/>
          <c:tx>
            <c:v>Fe</c:v>
          </c:tx>
          <c:spPr>
            <a:ln>
              <a:solidFill>
                <a:schemeClr val="accent2"/>
              </a:solidFill>
              <a:prstDash val="sysDot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'% Fe(II)'!$C$54:$J$54</c:f>
                <c:numCache>
                  <c:formatCode>General</c:formatCode>
                  <c:ptCount val="8"/>
                  <c:pt idx="0">
                    <c:v>1.792335249731265</c:v>
                  </c:pt>
                  <c:pt idx="1">
                    <c:v>0.55876156831075652</c:v>
                  </c:pt>
                  <c:pt idx="2">
                    <c:v>3.2148405178674144</c:v>
                  </c:pt>
                  <c:pt idx="3">
                    <c:v>3.1058390605718702</c:v>
                  </c:pt>
                  <c:pt idx="4">
                    <c:v>2.9646578991834156</c:v>
                  </c:pt>
                  <c:pt idx="5">
                    <c:v>0</c:v>
                  </c:pt>
                  <c:pt idx="6">
                    <c:v>1.073092382680866</c:v>
                  </c:pt>
                  <c:pt idx="7">
                    <c:v>1.5808408487836108</c:v>
                  </c:pt>
                </c:numCache>
              </c:numRef>
            </c:plus>
            <c:minus>
              <c:numRef>
                <c:f>'% Fe(II)'!$C$54:$J$54</c:f>
                <c:numCache>
                  <c:formatCode>General</c:formatCode>
                  <c:ptCount val="8"/>
                  <c:pt idx="0">
                    <c:v>1.792335249731265</c:v>
                  </c:pt>
                  <c:pt idx="1">
                    <c:v>0.55876156831075652</c:v>
                  </c:pt>
                  <c:pt idx="2">
                    <c:v>3.2148405178674144</c:v>
                  </c:pt>
                  <c:pt idx="3">
                    <c:v>3.1058390605718702</c:v>
                  </c:pt>
                  <c:pt idx="4">
                    <c:v>2.9646578991834156</c:v>
                  </c:pt>
                  <c:pt idx="5">
                    <c:v>0</c:v>
                  </c:pt>
                  <c:pt idx="6">
                    <c:v>1.073092382680866</c:v>
                  </c:pt>
                  <c:pt idx="7">
                    <c:v>1.5808408487836108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Fe(II)'!$C$48:$J$48</c:f>
              <c:numCache>
                <c:formatCode>0.0</c:formatCode>
                <c:ptCount val="8"/>
                <c:pt idx="0">
                  <c:v>24.449958643507031</c:v>
                </c:pt>
                <c:pt idx="1">
                  <c:v>25.368458652790295</c:v>
                </c:pt>
                <c:pt idx="2">
                  <c:v>48.260432378079436</c:v>
                </c:pt>
                <c:pt idx="3">
                  <c:v>83.144489030609179</c:v>
                </c:pt>
                <c:pt idx="4">
                  <c:v>88.946759259259238</c:v>
                </c:pt>
                <c:pt idx="5">
                  <c:v>100</c:v>
                </c:pt>
                <c:pt idx="6">
                  <c:v>96.989217985781565</c:v>
                </c:pt>
                <c:pt idx="7">
                  <c:v>95.100553041729498</c:v>
                </c:pt>
              </c:numCache>
            </c:numRef>
          </c:yVal>
          <c:smooth val="0"/>
        </c:ser>
        <c:ser>
          <c:idx val="1"/>
          <c:order val="0"/>
          <c:tx>
            <c:v>Tc</c:v>
          </c:tx>
          <c:errBars>
            <c:errDir val="y"/>
            <c:errBarType val="both"/>
            <c:errValType val="cust"/>
            <c:noEndCap val="0"/>
            <c:pl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plus>
            <c:min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Tc!$S$142:$Z$142</c:f>
              <c:numCache>
                <c:formatCode>0.0</c:formatCode>
                <c:ptCount val="8"/>
                <c:pt idx="0">
                  <c:v>99.130199430199426</c:v>
                </c:pt>
                <c:pt idx="1">
                  <c:v>97.719487179487189</c:v>
                </c:pt>
                <c:pt idx="2">
                  <c:v>94.776148148148152</c:v>
                </c:pt>
                <c:pt idx="3">
                  <c:v>35.285432098765426</c:v>
                </c:pt>
                <c:pt idx="4">
                  <c:v>6.4559259259259267</c:v>
                </c:pt>
                <c:pt idx="5">
                  <c:v>2.4183333333333334</c:v>
                </c:pt>
                <c:pt idx="6">
                  <c:v>2.344074074074074</c:v>
                </c:pt>
                <c:pt idx="7">
                  <c:v>1.8212962962962962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49856"/>
        <c:axId val="112256128"/>
      </c:scatterChart>
      <c:scatterChart>
        <c:scatterStyle val="lineMarker"/>
        <c:varyColors val="0"/>
        <c:ser>
          <c:idx val="0"/>
          <c:order val="2"/>
          <c:tx>
            <c:v>Eh</c:v>
          </c:tx>
          <c:spPr>
            <a:ln>
              <a:solidFill>
                <a:schemeClr val="accent2"/>
              </a:solidFill>
              <a:prstDash val="dash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Eh!$B$41:$I$41</c:f>
                <c:numCache>
                  <c:formatCode>General</c:formatCode>
                  <c:ptCount val="8"/>
                  <c:pt idx="0">
                    <c:v>7.9956238030562661</c:v>
                  </c:pt>
                  <c:pt idx="1">
                    <c:v>11.931470990619715</c:v>
                  </c:pt>
                  <c:pt idx="2">
                    <c:v>9.7766729173749773</c:v>
                  </c:pt>
                  <c:pt idx="3">
                    <c:v>17.263931572308056</c:v>
                  </c:pt>
                  <c:pt idx="4">
                    <c:v>7.2279549897141218</c:v>
                  </c:pt>
                  <c:pt idx="5">
                    <c:v>6.0541996443240391</c:v>
                  </c:pt>
                  <c:pt idx="6">
                    <c:v>1.379613472438322</c:v>
                  </c:pt>
                  <c:pt idx="7">
                    <c:v>2.490649179096351</c:v>
                  </c:pt>
                </c:numCache>
              </c:numRef>
            </c:plus>
            <c:minus>
              <c:numRef>
                <c:f>Eh!$B$41:$I$41</c:f>
                <c:numCache>
                  <c:formatCode>General</c:formatCode>
                  <c:ptCount val="8"/>
                  <c:pt idx="0">
                    <c:v>7.9956238030562661</c:v>
                  </c:pt>
                  <c:pt idx="1">
                    <c:v>11.931470990619715</c:v>
                  </c:pt>
                  <c:pt idx="2">
                    <c:v>9.7766729173749773</c:v>
                  </c:pt>
                  <c:pt idx="3">
                    <c:v>17.263931572308056</c:v>
                  </c:pt>
                  <c:pt idx="4">
                    <c:v>7.2279549897141218</c:v>
                  </c:pt>
                  <c:pt idx="5">
                    <c:v>6.0541996443240391</c:v>
                  </c:pt>
                  <c:pt idx="6">
                    <c:v>1.379613472438322</c:v>
                  </c:pt>
                  <c:pt idx="7">
                    <c:v>2.490649179096351</c:v>
                  </c:pt>
                </c:numCache>
              </c:numRef>
            </c:minus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Eh!$B$35:$I$35</c:f>
              <c:numCache>
                <c:formatCode>0.0</c:formatCode>
                <c:ptCount val="8"/>
                <c:pt idx="0">
                  <c:v>249.6</c:v>
                </c:pt>
                <c:pt idx="1">
                  <c:v>229.79999999999998</c:v>
                </c:pt>
                <c:pt idx="2">
                  <c:v>109.93333333333332</c:v>
                </c:pt>
                <c:pt idx="3">
                  <c:v>82.86666666666666</c:v>
                </c:pt>
                <c:pt idx="4">
                  <c:v>86.966666666666683</c:v>
                </c:pt>
                <c:pt idx="5">
                  <c:v>99.866666666666674</c:v>
                </c:pt>
                <c:pt idx="6">
                  <c:v>110.23333333333333</c:v>
                </c:pt>
                <c:pt idx="7">
                  <c:v>116.76666666666667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68032"/>
        <c:axId val="112258048"/>
      </c:scatterChart>
      <c:valAx>
        <c:axId val="11224985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>
            <c:manualLayout>
              <c:xMode val="edge"/>
              <c:yMode val="edge"/>
              <c:x val="0.46894822654802659"/>
              <c:y val="0.849950317175598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2256128"/>
        <c:crosses val="autoZero"/>
        <c:crossBetween val="midCat"/>
      </c:valAx>
      <c:valAx>
        <c:axId val="11225612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 solid lines, Fe(%) dashed lines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2249856"/>
        <c:crosses val="autoZero"/>
        <c:crossBetween val="midCat"/>
      </c:valAx>
      <c:valAx>
        <c:axId val="11225804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12268032"/>
        <c:crosses val="max"/>
        <c:crossBetween val="midCat"/>
      </c:valAx>
      <c:valAx>
        <c:axId val="11226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2580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EHC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22633348087457"/>
          <c:y val="8.6742264013114856E-2"/>
          <c:w val="0.79513199718048877"/>
          <c:h val="0.71366035556235086"/>
        </c:manualLayout>
      </c:layout>
      <c:scatterChart>
        <c:scatterStyle val="lineMarker"/>
        <c:varyColors val="0"/>
        <c:ser>
          <c:idx val="9"/>
          <c:order val="1"/>
          <c:tx>
            <c:v>Fe</c:v>
          </c:tx>
          <c:spPr>
            <a:ln>
              <a:solidFill>
                <a:schemeClr val="accent3"/>
              </a:solidFill>
              <a:prstDash val="sysDot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'% Fe(II)'!$C$55:$J$55</c:f>
                <c:numCache>
                  <c:formatCode>General</c:formatCode>
                  <c:ptCount val="8"/>
                  <c:pt idx="0">
                    <c:v>7.2231664338465293</c:v>
                  </c:pt>
                  <c:pt idx="1">
                    <c:v>1.4026741008964549</c:v>
                  </c:pt>
                  <c:pt idx="2">
                    <c:v>0.90621078503527941</c:v>
                  </c:pt>
                  <c:pt idx="3">
                    <c:v>0.7348215506332908</c:v>
                  </c:pt>
                  <c:pt idx="4">
                    <c:v>0.16478052875092628</c:v>
                  </c:pt>
                  <c:pt idx="5">
                    <c:v>1.6795644194607362</c:v>
                  </c:pt>
                  <c:pt idx="6">
                    <c:v>1.4374987820063032</c:v>
                  </c:pt>
                  <c:pt idx="7">
                    <c:v>3.1984455930638642</c:v>
                  </c:pt>
                </c:numCache>
              </c:numRef>
            </c:plus>
            <c:minus>
              <c:numRef>
                <c:f>'% Fe(II)'!$C$55:$J$55</c:f>
                <c:numCache>
                  <c:formatCode>General</c:formatCode>
                  <c:ptCount val="8"/>
                  <c:pt idx="0">
                    <c:v>7.2231664338465293</c:v>
                  </c:pt>
                  <c:pt idx="1">
                    <c:v>1.4026741008964549</c:v>
                  </c:pt>
                  <c:pt idx="2">
                    <c:v>0.90621078503527941</c:v>
                  </c:pt>
                  <c:pt idx="3">
                    <c:v>0.7348215506332908</c:v>
                  </c:pt>
                  <c:pt idx="4">
                    <c:v>0.16478052875092628</c:v>
                  </c:pt>
                  <c:pt idx="5">
                    <c:v>1.6795644194607362</c:v>
                  </c:pt>
                  <c:pt idx="6">
                    <c:v>1.4374987820063032</c:v>
                  </c:pt>
                  <c:pt idx="7">
                    <c:v>3.1984455930638642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Fe(II)'!$C$49:$J$49</c:f>
              <c:numCache>
                <c:formatCode>0.0</c:formatCode>
                <c:ptCount val="8"/>
                <c:pt idx="0">
                  <c:v>31.019781512197486</c:v>
                </c:pt>
                <c:pt idx="1">
                  <c:v>29.834486312072915</c:v>
                </c:pt>
                <c:pt idx="2">
                  <c:v>78.850232982772312</c:v>
                </c:pt>
                <c:pt idx="3">
                  <c:v>79.288940676715058</c:v>
                </c:pt>
                <c:pt idx="4">
                  <c:v>82.747925980398747</c:v>
                </c:pt>
                <c:pt idx="5">
                  <c:v>99.030303030303017</c:v>
                </c:pt>
                <c:pt idx="6">
                  <c:v>92.113575523851907</c:v>
                </c:pt>
                <c:pt idx="7">
                  <c:v>87.130178008096721</c:v>
                </c:pt>
              </c:numCache>
            </c:numRef>
          </c:yVal>
          <c:smooth val="0"/>
        </c:ser>
        <c:ser>
          <c:idx val="2"/>
          <c:order val="0"/>
          <c:tx>
            <c:v>Tc</c:v>
          </c:tx>
          <c:errBars>
            <c:errDir val="y"/>
            <c:errBarType val="both"/>
            <c:errValType val="cust"/>
            <c:noEndCap val="0"/>
            <c:pl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plus>
            <c:min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Tc!$S$143:$Z$143</c:f>
              <c:numCache>
                <c:formatCode>0.0</c:formatCode>
                <c:ptCount val="8"/>
                <c:pt idx="0">
                  <c:v>97.635384615384595</c:v>
                </c:pt>
                <c:pt idx="1">
                  <c:v>84.222000000000008</c:v>
                </c:pt>
                <c:pt idx="2">
                  <c:v>30.372444444444444</c:v>
                </c:pt>
                <c:pt idx="3">
                  <c:v>14.354074074074074</c:v>
                </c:pt>
                <c:pt idx="4">
                  <c:v>6.9772839506172852</c:v>
                </c:pt>
                <c:pt idx="5">
                  <c:v>3.5414814814814815</c:v>
                </c:pt>
                <c:pt idx="6">
                  <c:v>2.882037037037037</c:v>
                </c:pt>
                <c:pt idx="7">
                  <c:v>2.1385185185185183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17568"/>
        <c:axId val="112319488"/>
      </c:scatterChart>
      <c:scatterChart>
        <c:scatterStyle val="lineMarker"/>
        <c:varyColors val="0"/>
        <c:ser>
          <c:idx val="0"/>
          <c:order val="2"/>
          <c:tx>
            <c:v>Eh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Eh!$B$42:$I$42</c:f>
                <c:numCache>
                  <c:formatCode>General</c:formatCode>
                  <c:ptCount val="8"/>
                  <c:pt idx="0">
                    <c:v>5.644761583391575</c:v>
                  </c:pt>
                  <c:pt idx="1">
                    <c:v>1.5874507866387555</c:v>
                  </c:pt>
                  <c:pt idx="2">
                    <c:v>7.0465121395860306</c:v>
                  </c:pt>
                  <c:pt idx="3">
                    <c:v>5.5758407437802626</c:v>
                  </c:pt>
                  <c:pt idx="4">
                    <c:v>4.3863424398922621</c:v>
                  </c:pt>
                  <c:pt idx="5">
                    <c:v>5.9101607423148872</c:v>
                  </c:pt>
                  <c:pt idx="6">
                    <c:v>4.4769781475157133</c:v>
                  </c:pt>
                  <c:pt idx="7">
                    <c:v>2.4006943440041155</c:v>
                  </c:pt>
                </c:numCache>
              </c:numRef>
            </c:plus>
            <c:minus>
              <c:numRef>
                <c:f>Eh!$B$42:$I$42</c:f>
                <c:numCache>
                  <c:formatCode>General</c:formatCode>
                  <c:ptCount val="8"/>
                  <c:pt idx="0">
                    <c:v>5.644761583391575</c:v>
                  </c:pt>
                  <c:pt idx="1">
                    <c:v>1.5874507866387555</c:v>
                  </c:pt>
                  <c:pt idx="2">
                    <c:v>7.0465121395860306</c:v>
                  </c:pt>
                  <c:pt idx="3">
                    <c:v>5.5758407437802626</c:v>
                  </c:pt>
                  <c:pt idx="4">
                    <c:v>4.3863424398922621</c:v>
                  </c:pt>
                  <c:pt idx="5">
                    <c:v>5.9101607423148872</c:v>
                  </c:pt>
                  <c:pt idx="6">
                    <c:v>4.4769781475157133</c:v>
                  </c:pt>
                  <c:pt idx="7">
                    <c:v>2.4006943440041155</c:v>
                  </c:pt>
                </c:numCache>
              </c:numRef>
            </c:minus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Eh!$B$36:$I$36</c:f>
              <c:numCache>
                <c:formatCode>0.0</c:formatCode>
                <c:ptCount val="8"/>
                <c:pt idx="0">
                  <c:v>245.93333333333331</c:v>
                </c:pt>
                <c:pt idx="1">
                  <c:v>218</c:v>
                </c:pt>
                <c:pt idx="2">
                  <c:v>83.333333333333329</c:v>
                </c:pt>
                <c:pt idx="3">
                  <c:v>94.09999999999998</c:v>
                </c:pt>
                <c:pt idx="4">
                  <c:v>76.5</c:v>
                </c:pt>
                <c:pt idx="5">
                  <c:v>-36.20000000000001</c:v>
                </c:pt>
                <c:pt idx="6">
                  <c:v>-47.466666666666669</c:v>
                </c:pt>
                <c:pt idx="7">
                  <c:v>-58.933333333333316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23200"/>
        <c:axId val="112321664"/>
      </c:scatterChart>
      <c:valAx>
        <c:axId val="11231756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2319488"/>
        <c:crosses val="autoZero"/>
        <c:crossBetween val="midCat"/>
      </c:valAx>
      <c:valAx>
        <c:axId val="11231948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 solid lines, Fe(%) dashed lines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2317568"/>
        <c:crosses val="autoZero"/>
        <c:crossBetween val="midCat"/>
      </c:valAx>
      <c:valAx>
        <c:axId val="11232166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12323200"/>
        <c:crosses val="max"/>
        <c:crossBetween val="midCat"/>
      </c:valAx>
      <c:valAx>
        <c:axId val="112323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32166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Tc post bioreduction (without</a:t>
            </a:r>
            <a:r>
              <a:rPr lang="en-GB" baseline="0"/>
              <a:t> blank subtraction)</a:t>
            </a:r>
            <a:endParaRPr lang="en-GB"/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Tc!$R$141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Tc!$S$147:$AA$147</c:f>
                <c:numCache>
                  <c:formatCode>General</c:formatCode>
                  <c:ptCount val="9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  <c:pt idx="8">
                    <c:v>0.60430502885648296</c:v>
                  </c:pt>
                </c:numCache>
              </c:numRef>
            </c:plus>
            <c:minus>
              <c:numRef>
                <c:f>Tc!$S$147:$AA$147</c:f>
                <c:numCache>
                  <c:formatCode>General</c:formatCode>
                  <c:ptCount val="9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  <c:pt idx="8">
                    <c:v>0.60430502885648296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Tc!$S$120:$AA$120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Tc!$S$141:$AA$141</c:f>
              <c:numCache>
                <c:formatCode>0.0</c:formatCode>
                <c:ptCount val="9"/>
                <c:pt idx="0">
                  <c:v>98.258119658119654</c:v>
                </c:pt>
                <c:pt idx="1">
                  <c:v>97.469333333333353</c:v>
                </c:pt>
                <c:pt idx="2">
                  <c:v>97.238814814814816</c:v>
                </c:pt>
                <c:pt idx="3">
                  <c:v>89.084444444444443</c:v>
                </c:pt>
                <c:pt idx="4">
                  <c:v>53.063518518518521</c:v>
                </c:pt>
                <c:pt idx="5">
                  <c:v>12.128518518518518</c:v>
                </c:pt>
                <c:pt idx="6">
                  <c:v>5.6112962962962962</c:v>
                </c:pt>
                <c:pt idx="7">
                  <c:v>3.6740740740740745</c:v>
                </c:pt>
                <c:pt idx="8">
                  <c:v>1.8403703703703702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Tc!$R$142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plus>
            <c:min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Tc!$S$120:$AA$120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Tc!$S$142:$AA$142</c:f>
              <c:numCache>
                <c:formatCode>0.0</c:formatCode>
                <c:ptCount val="9"/>
                <c:pt idx="0">
                  <c:v>99.130199430199426</c:v>
                </c:pt>
                <c:pt idx="1">
                  <c:v>97.719487179487189</c:v>
                </c:pt>
                <c:pt idx="2">
                  <c:v>94.776148148148152</c:v>
                </c:pt>
                <c:pt idx="3">
                  <c:v>35.285432098765426</c:v>
                </c:pt>
                <c:pt idx="4">
                  <c:v>6.4559259259259267</c:v>
                </c:pt>
                <c:pt idx="5">
                  <c:v>2.4183333333333334</c:v>
                </c:pt>
                <c:pt idx="6">
                  <c:v>2.344074074074074</c:v>
                </c:pt>
                <c:pt idx="7">
                  <c:v>1.8212962962962962</c:v>
                </c:pt>
                <c:pt idx="8">
                  <c:v>1.3033333333333335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Tc!$R$143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plus>
            <c:min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Tc!$S$120:$AA$120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Tc!$S$143:$AA$143</c:f>
              <c:numCache>
                <c:formatCode>0.0</c:formatCode>
                <c:ptCount val="9"/>
                <c:pt idx="0">
                  <c:v>97.635384615384595</c:v>
                </c:pt>
                <c:pt idx="1">
                  <c:v>84.222000000000008</c:v>
                </c:pt>
                <c:pt idx="2">
                  <c:v>30.372444444444444</c:v>
                </c:pt>
                <c:pt idx="3">
                  <c:v>14.354074074074074</c:v>
                </c:pt>
                <c:pt idx="4">
                  <c:v>6.9772839506172852</c:v>
                </c:pt>
                <c:pt idx="5">
                  <c:v>3.5414814814814815</c:v>
                </c:pt>
                <c:pt idx="6">
                  <c:v>2.882037037037037</c:v>
                </c:pt>
                <c:pt idx="7">
                  <c:v>2.1385185185185183</c:v>
                </c:pt>
                <c:pt idx="8">
                  <c:v>1.3142592592592592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Tc!$R$144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Tc!$S$120:$AA$120</c:f>
              <c:numCache>
                <c:formatCode>General</c:formatCode>
                <c:ptCount val="9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  <c:pt idx="8">
                  <c:v>230</c:v>
                </c:pt>
              </c:numCache>
            </c:numRef>
          </c:xVal>
          <c:yVal>
            <c:numRef>
              <c:f>Tc!$S$144:$AA$144</c:f>
              <c:numCache>
                <c:formatCode>0.0</c:formatCode>
                <c:ptCount val="9"/>
                <c:pt idx="0">
                  <c:v>99.082564102564092</c:v>
                </c:pt>
                <c:pt idx="1">
                  <c:v>99.850666666666669</c:v>
                </c:pt>
                <c:pt idx="2">
                  <c:v>97.73244444444444</c:v>
                </c:pt>
                <c:pt idx="3">
                  <c:v>52.999999999999993</c:v>
                </c:pt>
                <c:pt idx="4">
                  <c:v>8.5666666666666682</c:v>
                </c:pt>
                <c:pt idx="5">
                  <c:v>2.6094444444444442</c:v>
                </c:pt>
                <c:pt idx="6">
                  <c:v>2.1922222222222221</c:v>
                </c:pt>
                <c:pt idx="7">
                  <c:v>1.9683333333333335</c:v>
                </c:pt>
                <c:pt idx="8">
                  <c:v>1.7283333333333335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19776"/>
        <c:axId val="95021696"/>
      </c:scatterChart>
      <c:valAx>
        <c:axId val="95019776"/>
        <c:scaling>
          <c:orientation val="minMax"/>
          <c:max val="2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021696"/>
        <c:crosses val="autoZero"/>
        <c:crossBetween val="midCat"/>
      </c:valAx>
      <c:valAx>
        <c:axId val="95021696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50197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Acetate &amp; lactate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204305318209269E-2"/>
          <c:y val="0.12009629655898513"/>
          <c:w val="0.79779646110370828"/>
          <c:h val="0.68222548025623542"/>
        </c:manualLayout>
      </c:layout>
      <c:scatterChart>
        <c:scatterStyle val="lineMarker"/>
        <c:varyColors val="0"/>
        <c:ser>
          <c:idx val="10"/>
          <c:order val="1"/>
          <c:tx>
            <c:v>Fe</c:v>
          </c:tx>
          <c:spPr>
            <a:ln>
              <a:solidFill>
                <a:schemeClr val="accent4"/>
              </a:solidFill>
              <a:prstDash val="sysDot"/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Fe(II)'!$C$50:$J$50</c:f>
              <c:numCache>
                <c:formatCode>0.0</c:formatCode>
                <c:ptCount val="8"/>
                <c:pt idx="0">
                  <c:v>18.604651162790699</c:v>
                </c:pt>
                <c:pt idx="1">
                  <c:v>18.897637795275589</c:v>
                </c:pt>
                <c:pt idx="2">
                  <c:v>27.927927927927932</c:v>
                </c:pt>
                <c:pt idx="3">
                  <c:v>39.285714285714278</c:v>
                </c:pt>
                <c:pt idx="4">
                  <c:v>64.462809917355372</c:v>
                </c:pt>
                <c:pt idx="5">
                  <c:v>94.615384615384599</c:v>
                </c:pt>
                <c:pt idx="6">
                  <c:v>91.666666666666657</c:v>
                </c:pt>
                <c:pt idx="7">
                  <c:v>96.428571428571431</c:v>
                </c:pt>
              </c:numCache>
            </c:numRef>
          </c:yVal>
          <c:smooth val="0"/>
        </c:ser>
        <c:ser>
          <c:idx val="3"/>
          <c:order val="0"/>
          <c:tx>
            <c:v>Tc</c:v>
          </c:tx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Tc!$S$144:$Z$144</c:f>
              <c:numCache>
                <c:formatCode>0.0</c:formatCode>
                <c:ptCount val="8"/>
                <c:pt idx="0">
                  <c:v>99.082564102564092</c:v>
                </c:pt>
                <c:pt idx="1">
                  <c:v>99.850666666666669</c:v>
                </c:pt>
                <c:pt idx="2">
                  <c:v>97.73244444444444</c:v>
                </c:pt>
                <c:pt idx="3">
                  <c:v>52.999999999999993</c:v>
                </c:pt>
                <c:pt idx="4">
                  <c:v>8.5666666666666682</c:v>
                </c:pt>
                <c:pt idx="5">
                  <c:v>2.6094444444444442</c:v>
                </c:pt>
                <c:pt idx="6">
                  <c:v>2.1922222222222221</c:v>
                </c:pt>
                <c:pt idx="7">
                  <c:v>1.9683333333333335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71200"/>
        <c:axId val="112381952"/>
      </c:scatterChart>
      <c:scatterChart>
        <c:scatterStyle val="lineMarker"/>
        <c:varyColors val="0"/>
        <c:ser>
          <c:idx val="0"/>
          <c:order val="2"/>
          <c:tx>
            <c:v>Eh</c:v>
          </c:tx>
          <c:spPr>
            <a:ln>
              <a:solidFill>
                <a:schemeClr val="accent4"/>
              </a:solidFill>
              <a:prstDash val="dash"/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xVal>
            <c:numRef>
              <c:f>Eh!$B$51:$H$51</c:f>
              <c:numCache>
                <c:formatCode>General</c:formatCode>
                <c:ptCount val="7"/>
                <c:pt idx="0">
                  <c:v>4.1666666666666664E-2</c:v>
                </c:pt>
                <c:pt idx="1">
                  <c:v>1</c:v>
                </c:pt>
                <c:pt idx="2">
                  <c:v>8</c:v>
                </c:pt>
                <c:pt idx="3">
                  <c:v>14</c:v>
                </c:pt>
                <c:pt idx="4">
                  <c:v>33</c:v>
                </c:pt>
                <c:pt idx="5">
                  <c:v>53</c:v>
                </c:pt>
                <c:pt idx="6">
                  <c:v>90</c:v>
                </c:pt>
              </c:numCache>
            </c:numRef>
          </c:xVal>
          <c:yVal>
            <c:numRef>
              <c:f>Eh!$B$52:$H$52</c:f>
              <c:numCache>
                <c:formatCode>0.00</c:formatCode>
                <c:ptCount val="7"/>
                <c:pt idx="0" formatCode="0.0">
                  <c:v>214.6</c:v>
                </c:pt>
                <c:pt idx="1">
                  <c:v>193.8</c:v>
                </c:pt>
                <c:pt idx="2" formatCode="0.0">
                  <c:v>106.6</c:v>
                </c:pt>
                <c:pt idx="3" formatCode="0.0">
                  <c:v>49.599999999999994</c:v>
                </c:pt>
                <c:pt idx="4" formatCode="0.0">
                  <c:v>-5.4000000000000057</c:v>
                </c:pt>
                <c:pt idx="5" formatCode="0.0">
                  <c:v>-19.800000000000011</c:v>
                </c:pt>
                <c:pt idx="6" formatCode="0.0">
                  <c:v>-55.900000000000006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85408"/>
        <c:axId val="112383872"/>
      </c:scatterChart>
      <c:valAx>
        <c:axId val="11237120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>
            <c:manualLayout>
              <c:xMode val="edge"/>
              <c:yMode val="edge"/>
              <c:x val="0.46482388990235329"/>
              <c:y val="0.865270277419433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2381952"/>
        <c:crosses val="autoZero"/>
        <c:crossBetween val="midCat"/>
      </c:valAx>
      <c:valAx>
        <c:axId val="1123819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 solid lines, Fe(%) dashed lines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2371200"/>
        <c:crosses val="autoZero"/>
        <c:crossBetween val="midCat"/>
      </c:valAx>
      <c:valAx>
        <c:axId val="11238387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112385408"/>
        <c:crosses val="max"/>
        <c:crossBetween val="midCat"/>
      </c:valAx>
      <c:valAx>
        <c:axId val="11238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3838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1"/>
          <c:tx>
            <c:strRef>
              <c:f>Tc!$R$141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plus>
            <c:min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Tc!$S$141:$Z$141</c:f>
              <c:numCache>
                <c:formatCode>0.0</c:formatCode>
                <c:ptCount val="8"/>
                <c:pt idx="0">
                  <c:v>98.258119658119654</c:v>
                </c:pt>
                <c:pt idx="1">
                  <c:v>97.469333333333353</c:v>
                </c:pt>
                <c:pt idx="2">
                  <c:v>97.238814814814816</c:v>
                </c:pt>
                <c:pt idx="3">
                  <c:v>89.084444444444443</c:v>
                </c:pt>
                <c:pt idx="4">
                  <c:v>53.063518518518521</c:v>
                </c:pt>
                <c:pt idx="5">
                  <c:v>12.128518518518518</c:v>
                </c:pt>
                <c:pt idx="6">
                  <c:v>5.6112962962962962</c:v>
                </c:pt>
                <c:pt idx="7">
                  <c:v>3.6740740740740745</c:v>
                </c:pt>
              </c:numCache>
            </c:numRef>
          </c:yVal>
          <c:smooth val="0"/>
        </c:ser>
        <c:ser>
          <c:idx val="3"/>
          <c:order val="0"/>
          <c:tx>
            <c:strRef>
              <c:f>Tc!$R$144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Tc!$S$144:$Z$144</c:f>
              <c:numCache>
                <c:formatCode>0.0</c:formatCode>
                <c:ptCount val="8"/>
                <c:pt idx="0">
                  <c:v>99.082564102564092</c:v>
                </c:pt>
                <c:pt idx="1">
                  <c:v>99.850666666666669</c:v>
                </c:pt>
                <c:pt idx="2">
                  <c:v>97.73244444444444</c:v>
                </c:pt>
                <c:pt idx="3">
                  <c:v>52.999999999999993</c:v>
                </c:pt>
                <c:pt idx="4">
                  <c:v>8.5666666666666682</c:v>
                </c:pt>
                <c:pt idx="5">
                  <c:v>2.6094444444444442</c:v>
                </c:pt>
                <c:pt idx="6">
                  <c:v>2.1922222222222221</c:v>
                </c:pt>
                <c:pt idx="7">
                  <c:v>1.9683333333333335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70400"/>
        <c:axId val="106072320"/>
      </c:scatterChart>
      <c:valAx>
        <c:axId val="10607040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072320"/>
        <c:crosses val="autoZero"/>
        <c:crossBetween val="midCat"/>
      </c:valAx>
      <c:valAx>
        <c:axId val="106072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60704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pH!$A$19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pH!$B$25:$I$25</c:f>
                <c:numCache>
                  <c:formatCode>General</c:formatCode>
                  <c:ptCount val="8"/>
                  <c:pt idx="0">
                    <c:v>1.154700538379227E-2</c:v>
                  </c:pt>
                  <c:pt idx="1">
                    <c:v>2.88675134594817E-2</c:v>
                  </c:pt>
                  <c:pt idx="2">
                    <c:v>2.5166114784235766E-2</c:v>
                  </c:pt>
                  <c:pt idx="3">
                    <c:v>6.4291005073286514E-2</c:v>
                  </c:pt>
                  <c:pt idx="4">
                    <c:v>7.0710678118654502E-2</c:v>
                  </c:pt>
                  <c:pt idx="5">
                    <c:v>9.9999999999997868E-3</c:v>
                  </c:pt>
                  <c:pt idx="6">
                    <c:v>5.291502622129169E-2</c:v>
                  </c:pt>
                  <c:pt idx="7">
                    <c:v>3.4641016151377324E-2</c:v>
                  </c:pt>
                </c:numCache>
              </c:numRef>
            </c:plus>
            <c:minus>
              <c:numRef>
                <c:f>pH!$B$25:$I$25</c:f>
                <c:numCache>
                  <c:formatCode>General</c:formatCode>
                  <c:ptCount val="8"/>
                  <c:pt idx="0">
                    <c:v>1.154700538379227E-2</c:v>
                  </c:pt>
                  <c:pt idx="1">
                    <c:v>2.88675134594817E-2</c:v>
                  </c:pt>
                  <c:pt idx="2">
                    <c:v>2.5166114784235766E-2</c:v>
                  </c:pt>
                  <c:pt idx="3">
                    <c:v>6.4291005073286514E-2</c:v>
                  </c:pt>
                  <c:pt idx="4">
                    <c:v>7.0710678118654502E-2</c:v>
                  </c:pt>
                  <c:pt idx="5">
                    <c:v>9.9999999999997868E-3</c:v>
                  </c:pt>
                  <c:pt idx="6">
                    <c:v>5.291502622129169E-2</c:v>
                  </c:pt>
                  <c:pt idx="7">
                    <c:v>3.4641016151377324E-2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pH!$B$1:$I$1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pH!$B$19:$I$19</c:f>
              <c:numCache>
                <c:formatCode>0.00</c:formatCode>
                <c:ptCount val="8"/>
                <c:pt idx="0">
                  <c:v>6.913333333333334</c:v>
                </c:pt>
                <c:pt idx="1">
                  <c:v>6.9233333333333329</c:v>
                </c:pt>
                <c:pt idx="2">
                  <c:v>6.7466666666666661</c:v>
                </c:pt>
                <c:pt idx="3">
                  <c:v>6.663333333333334</c:v>
                </c:pt>
                <c:pt idx="4">
                  <c:v>6.42</c:v>
                </c:pt>
                <c:pt idx="5">
                  <c:v>6.13</c:v>
                </c:pt>
                <c:pt idx="6">
                  <c:v>6.22</c:v>
                </c:pt>
                <c:pt idx="7">
                  <c:v>5.98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pH!$A$22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pH!$B$35:$I$35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8</c:v>
                </c:pt>
                <c:pt idx="3">
                  <c:v>14</c:v>
                </c:pt>
                <c:pt idx="4">
                  <c:v>33</c:v>
                </c:pt>
                <c:pt idx="5">
                  <c:v>53</c:v>
                </c:pt>
                <c:pt idx="6">
                  <c:v>90</c:v>
                </c:pt>
              </c:numCache>
            </c:numRef>
          </c:xVal>
          <c:yVal>
            <c:numRef>
              <c:f>pH!$B$36:$I$36</c:f>
              <c:numCache>
                <c:formatCode>0.00</c:formatCode>
                <c:ptCount val="8"/>
                <c:pt idx="0">
                  <c:v>8.06</c:v>
                </c:pt>
                <c:pt idx="1">
                  <c:v>7.96</c:v>
                </c:pt>
                <c:pt idx="2">
                  <c:v>7.49</c:v>
                </c:pt>
                <c:pt idx="3">
                  <c:v>7.44</c:v>
                </c:pt>
                <c:pt idx="4">
                  <c:v>7.82</c:v>
                </c:pt>
                <c:pt idx="5">
                  <c:v>7.8</c:v>
                </c:pt>
                <c:pt idx="6">
                  <c:v>7.85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02144"/>
        <c:axId val="106108416"/>
      </c:scatterChart>
      <c:valAx>
        <c:axId val="10610214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108416"/>
        <c:crosses val="autoZero"/>
        <c:crossBetween val="midCat"/>
      </c:valAx>
      <c:valAx>
        <c:axId val="106108416"/>
        <c:scaling>
          <c:orientation val="minMax"/>
          <c:max val="9"/>
          <c:min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pH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6102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1"/>
          <c:tx>
            <c:strRef>
              <c:f>Eh!$A$34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Eh!$B$40:$I$40</c:f>
                <c:numCache>
                  <c:formatCode>General</c:formatCode>
                  <c:ptCount val="8"/>
                  <c:pt idx="0">
                    <c:v>4.5938364504337068</c:v>
                  </c:pt>
                  <c:pt idx="1">
                    <c:v>2.2233608194203023</c:v>
                  </c:pt>
                  <c:pt idx="2">
                    <c:v>15.931833960135702</c:v>
                  </c:pt>
                  <c:pt idx="3">
                    <c:v>10.085137579626767</c:v>
                  </c:pt>
                  <c:pt idx="4">
                    <c:v>2.7577164466275392</c:v>
                  </c:pt>
                  <c:pt idx="5">
                    <c:v>5.2048054718692383</c:v>
                  </c:pt>
                  <c:pt idx="6">
                    <c:v>5.0292477900112829</c:v>
                  </c:pt>
                  <c:pt idx="7">
                    <c:v>2.793444707405774</c:v>
                  </c:pt>
                </c:numCache>
              </c:numRef>
            </c:plus>
            <c:minus>
              <c:numRef>
                <c:f>Eh!$B$40:$I$40</c:f>
                <c:numCache>
                  <c:formatCode>General</c:formatCode>
                  <c:ptCount val="8"/>
                  <c:pt idx="0">
                    <c:v>4.5938364504337068</c:v>
                  </c:pt>
                  <c:pt idx="1">
                    <c:v>2.2233608194203023</c:v>
                  </c:pt>
                  <c:pt idx="2">
                    <c:v>15.931833960135702</c:v>
                  </c:pt>
                  <c:pt idx="3">
                    <c:v>10.085137579626767</c:v>
                  </c:pt>
                  <c:pt idx="4">
                    <c:v>2.7577164466275392</c:v>
                  </c:pt>
                  <c:pt idx="5">
                    <c:v>5.2048054718692383</c:v>
                  </c:pt>
                  <c:pt idx="6">
                    <c:v>5.0292477900112829</c:v>
                  </c:pt>
                  <c:pt idx="7">
                    <c:v>2.793444707405774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Eh!$B$34:$I$34</c:f>
              <c:numCache>
                <c:formatCode>0.0</c:formatCode>
                <c:ptCount val="8"/>
                <c:pt idx="0">
                  <c:v>286.96666666666664</c:v>
                </c:pt>
                <c:pt idx="1">
                  <c:v>271.43333333333334</c:v>
                </c:pt>
                <c:pt idx="2">
                  <c:v>199.0333333333333</c:v>
                </c:pt>
                <c:pt idx="3">
                  <c:v>106.39999999999999</c:v>
                </c:pt>
                <c:pt idx="4">
                  <c:v>94.25</c:v>
                </c:pt>
                <c:pt idx="5">
                  <c:v>103.39999999999999</c:v>
                </c:pt>
                <c:pt idx="6">
                  <c:v>115.66666666666667</c:v>
                </c:pt>
                <c:pt idx="7">
                  <c:v>118.53333333333335</c:v>
                </c:pt>
              </c:numCache>
            </c:numRef>
          </c:yVal>
          <c:smooth val="0"/>
        </c:ser>
        <c:ser>
          <c:idx val="3"/>
          <c:order val="0"/>
          <c:tx>
            <c:strRef>
              <c:f>Eh!$A$37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Eh!$B$51:$H$51</c:f>
              <c:numCache>
                <c:formatCode>General</c:formatCode>
                <c:ptCount val="7"/>
                <c:pt idx="0">
                  <c:v>4.1666666666666664E-2</c:v>
                </c:pt>
                <c:pt idx="1">
                  <c:v>1</c:v>
                </c:pt>
                <c:pt idx="2">
                  <c:v>8</c:v>
                </c:pt>
                <c:pt idx="3">
                  <c:v>14</c:v>
                </c:pt>
                <c:pt idx="4">
                  <c:v>33</c:v>
                </c:pt>
                <c:pt idx="5">
                  <c:v>53</c:v>
                </c:pt>
                <c:pt idx="6">
                  <c:v>90</c:v>
                </c:pt>
              </c:numCache>
            </c:numRef>
          </c:xVal>
          <c:yVal>
            <c:numRef>
              <c:f>Eh!$B$52:$H$52</c:f>
              <c:numCache>
                <c:formatCode>0.00</c:formatCode>
                <c:ptCount val="7"/>
                <c:pt idx="0" formatCode="0.0">
                  <c:v>214.6</c:v>
                </c:pt>
                <c:pt idx="1">
                  <c:v>193.8</c:v>
                </c:pt>
                <c:pt idx="2" formatCode="0.0">
                  <c:v>106.6</c:v>
                </c:pt>
                <c:pt idx="3" formatCode="0.0">
                  <c:v>49.599999999999994</c:v>
                </c:pt>
                <c:pt idx="4" formatCode="0.0">
                  <c:v>-5.4000000000000057</c:v>
                </c:pt>
                <c:pt idx="5" formatCode="0.0">
                  <c:v>-19.800000000000011</c:v>
                </c:pt>
                <c:pt idx="6" formatCode="0.0">
                  <c:v>-55.900000000000006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34144"/>
        <c:axId val="106160896"/>
      </c:scatterChart>
      <c:valAx>
        <c:axId val="10613414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160896"/>
        <c:crosses val="autoZero"/>
        <c:crossBetween val="midCat"/>
      </c:valAx>
      <c:valAx>
        <c:axId val="106160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Eh (mV)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6134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1"/>
          <c:tx>
            <c:strRef>
              <c:f>'Fe(II)'!$B$44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'Fe(II)'!$C$50:$J$50</c:f>
                <c:numCache>
                  <c:formatCode>General</c:formatCode>
                  <c:ptCount val="8"/>
                  <c:pt idx="0">
                    <c:v>2.5603116150315994E-2</c:v>
                  </c:pt>
                  <c:pt idx="1">
                    <c:v>2.5660011963983341E-2</c:v>
                  </c:pt>
                  <c:pt idx="2">
                    <c:v>3.3352079293710646E-2</c:v>
                  </c:pt>
                  <c:pt idx="3">
                    <c:v>5.8184917302708528E-2</c:v>
                  </c:pt>
                  <c:pt idx="4">
                    <c:v>0.12184890591340951</c:v>
                  </c:pt>
                  <c:pt idx="5">
                    <c:v>0.28823931248828549</c:v>
                  </c:pt>
                  <c:pt idx="6">
                    <c:v>0.32096171797935968</c:v>
                  </c:pt>
                  <c:pt idx="7">
                    <c:v>0.14268436619841476</c:v>
                  </c:pt>
                </c:numCache>
              </c:numRef>
            </c:plus>
            <c:minus>
              <c:numRef>
                <c:f>'Fe(II)'!$C$50:$J$50</c:f>
                <c:numCache>
                  <c:formatCode>General</c:formatCode>
                  <c:ptCount val="8"/>
                  <c:pt idx="0">
                    <c:v>2.5603116150315994E-2</c:v>
                  </c:pt>
                  <c:pt idx="1">
                    <c:v>2.5660011963983341E-2</c:v>
                  </c:pt>
                  <c:pt idx="2">
                    <c:v>3.3352079293710646E-2</c:v>
                  </c:pt>
                  <c:pt idx="3">
                    <c:v>5.8184917302708528E-2</c:v>
                  </c:pt>
                  <c:pt idx="4">
                    <c:v>0.12184890591340951</c:v>
                  </c:pt>
                  <c:pt idx="5">
                    <c:v>0.28823931248828549</c:v>
                  </c:pt>
                  <c:pt idx="6">
                    <c:v>0.32096171797935968</c:v>
                  </c:pt>
                  <c:pt idx="7">
                    <c:v>0.14268436619841476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'Fe(II)'!$C$44:$J$44</c:f>
              <c:numCache>
                <c:formatCode>0.0</c:formatCode>
                <c:ptCount val="8"/>
                <c:pt idx="0">
                  <c:v>0.21433850702143378</c:v>
                </c:pt>
                <c:pt idx="1">
                  <c:v>0.38518518518518513</c:v>
                </c:pt>
                <c:pt idx="2">
                  <c:v>0.60407569141193596</c:v>
                </c:pt>
                <c:pt idx="3">
                  <c:v>0.87967326421614833</c:v>
                </c:pt>
                <c:pt idx="4">
                  <c:v>1.4454277286135693</c:v>
                </c:pt>
                <c:pt idx="5">
                  <c:v>2.5252525252525255</c:v>
                </c:pt>
                <c:pt idx="6">
                  <c:v>2.9148311306901618</c:v>
                </c:pt>
                <c:pt idx="7">
                  <c:v>3.2967836257309937</c:v>
                </c:pt>
              </c:numCache>
            </c:numRef>
          </c:yVal>
          <c:smooth val="0"/>
        </c:ser>
        <c:ser>
          <c:idx val="3"/>
          <c:order val="0"/>
          <c:tx>
            <c:strRef>
              <c:f>'Fe(II)'!$B$47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'Fe(II)'!$C$47:$J$47</c:f>
              <c:numCache>
                <c:formatCode>0.0</c:formatCode>
                <c:ptCount val="8"/>
                <c:pt idx="0">
                  <c:v>0.35476718403547669</c:v>
                </c:pt>
                <c:pt idx="1">
                  <c:v>0.53333333333333333</c:v>
                </c:pt>
                <c:pt idx="2">
                  <c:v>0.67685589519650657</c:v>
                </c:pt>
                <c:pt idx="3">
                  <c:v>0.96764059063776309</c:v>
                </c:pt>
                <c:pt idx="4">
                  <c:v>1.7256637168141593</c:v>
                </c:pt>
                <c:pt idx="5">
                  <c:v>2.6623376623376624</c:v>
                </c:pt>
                <c:pt idx="6">
                  <c:v>2.6651982378854622</c:v>
                </c:pt>
                <c:pt idx="7">
                  <c:v>2.9605263157894739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86624"/>
        <c:axId val="106192896"/>
      </c:scatterChart>
      <c:valAx>
        <c:axId val="10618662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192896"/>
        <c:crosses val="autoZero"/>
        <c:crossBetween val="midCat"/>
      </c:valAx>
      <c:valAx>
        <c:axId val="106192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Fe(II) (mM)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6186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1"/>
          <c:tx>
            <c:strRef>
              <c:f>'Fe(tot)'!$B$44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'Fe(tot)'!$C$50:$J$50</c:f>
                <c:numCache>
                  <c:formatCode>General</c:formatCode>
                  <c:ptCount val="8"/>
                  <c:pt idx="0">
                    <c:v>8.3945430093130449E-2</c:v>
                  </c:pt>
                  <c:pt idx="1">
                    <c:v>0.10020555006273096</c:v>
                  </c:pt>
                  <c:pt idx="2">
                    <c:v>0.14537834319823981</c:v>
                  </c:pt>
                  <c:pt idx="3">
                    <c:v>4.5779648118953707E-2</c:v>
                  </c:pt>
                  <c:pt idx="4">
                    <c:v>0.23862374170152575</c:v>
                  </c:pt>
                  <c:pt idx="5">
                    <c:v>0.18152591090056469</c:v>
                  </c:pt>
                  <c:pt idx="6">
                    <c:v>0.23310584238454513</c:v>
                  </c:pt>
                  <c:pt idx="7">
                    <c:v>0.14601596751051302</c:v>
                  </c:pt>
                </c:numCache>
              </c:numRef>
            </c:plus>
            <c:minus>
              <c:numRef>
                <c:f>'Fe(tot)'!$C$50:$J$50</c:f>
                <c:numCache>
                  <c:formatCode>General</c:formatCode>
                  <c:ptCount val="8"/>
                  <c:pt idx="0">
                    <c:v>8.3945430093130449E-2</c:v>
                  </c:pt>
                  <c:pt idx="1">
                    <c:v>0.10020555006273096</c:v>
                  </c:pt>
                  <c:pt idx="2">
                    <c:v>0.14537834319823981</c:v>
                  </c:pt>
                  <c:pt idx="3">
                    <c:v>4.5779648118953707E-2</c:v>
                  </c:pt>
                  <c:pt idx="4">
                    <c:v>0.23862374170152575</c:v>
                  </c:pt>
                  <c:pt idx="5">
                    <c:v>0.18152591090056469</c:v>
                  </c:pt>
                  <c:pt idx="6">
                    <c:v>0.23310584238454513</c:v>
                  </c:pt>
                  <c:pt idx="7">
                    <c:v>0.14601596751051302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'Fe(tot)'!$C$44:$J$44</c:f>
              <c:numCache>
                <c:formatCode>0.0</c:formatCode>
                <c:ptCount val="8"/>
                <c:pt idx="0">
                  <c:v>1.3377679231337769</c:v>
                </c:pt>
                <c:pt idx="1">
                  <c:v>1.9851851851851852</c:v>
                </c:pt>
                <c:pt idx="2">
                  <c:v>2.1906841339155747</c:v>
                </c:pt>
                <c:pt idx="3">
                  <c:v>2.1845219394701019</c:v>
                </c:pt>
                <c:pt idx="4">
                  <c:v>2.2861356932153392</c:v>
                </c:pt>
                <c:pt idx="5">
                  <c:v>2.6118326118326123</c:v>
                </c:pt>
                <c:pt idx="6">
                  <c:v>3.1277533039647576</c:v>
                </c:pt>
                <c:pt idx="7">
                  <c:v>3.5891812865497079</c:v>
                </c:pt>
              </c:numCache>
            </c:numRef>
          </c:yVal>
          <c:smooth val="0"/>
        </c:ser>
        <c:ser>
          <c:idx val="3"/>
          <c:order val="0"/>
          <c:tx>
            <c:strRef>
              <c:f>'Fe(tot)'!$B$47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'Fe(tot)'!$C$47:$J$47</c:f>
              <c:numCache>
                <c:formatCode>0.0</c:formatCode>
                <c:ptCount val="8"/>
                <c:pt idx="0">
                  <c:v>1.9068736141906872</c:v>
                </c:pt>
                <c:pt idx="1">
                  <c:v>2.8222222222222224</c:v>
                </c:pt>
                <c:pt idx="2">
                  <c:v>2.4235807860262009</c:v>
                </c:pt>
                <c:pt idx="3">
                  <c:v>2.4630851398052154</c:v>
                </c:pt>
                <c:pt idx="4">
                  <c:v>2.6769911504424782</c:v>
                </c:pt>
                <c:pt idx="5">
                  <c:v>2.8138528138528143</c:v>
                </c:pt>
                <c:pt idx="6">
                  <c:v>2.9074889867841409</c:v>
                </c:pt>
                <c:pt idx="7">
                  <c:v>3.0701754385964914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18624"/>
        <c:axId val="106220544"/>
      </c:scatterChart>
      <c:valAx>
        <c:axId val="10621862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220544"/>
        <c:crosses val="autoZero"/>
        <c:crossBetween val="midCat"/>
      </c:valAx>
      <c:valAx>
        <c:axId val="1062205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 (total</a:t>
                </a:r>
                <a:r>
                  <a:rPr lang="en-GB" baseline="0"/>
                  <a:t> bioavailable) (mM)</a:t>
                </a:r>
                <a:endParaRPr lang="en-GB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6218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'% Fe(II)'!$B$47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plus>
            <c:min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Fe(II)'!$C$47:$J$47</c:f>
              <c:numCache>
                <c:formatCode>0.0</c:formatCode>
                <c:ptCount val="8"/>
                <c:pt idx="0">
                  <c:v>16.01595835466803</c:v>
                </c:pt>
                <c:pt idx="1">
                  <c:v>19.39906156103369</c:v>
                </c:pt>
                <c:pt idx="2">
                  <c:v>27.601152045318027</c:v>
                </c:pt>
                <c:pt idx="3">
                  <c:v>40.249838385900446</c:v>
                </c:pt>
                <c:pt idx="4">
                  <c:v>63.328438328438324</c:v>
                </c:pt>
                <c:pt idx="5">
                  <c:v>95.963963963963963</c:v>
                </c:pt>
                <c:pt idx="6">
                  <c:v>93.022128556375137</c:v>
                </c:pt>
                <c:pt idx="7">
                  <c:v>91.944590672135575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'% Fe(II)'!$B$50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Fe(II)'!$C$50:$J$50</c:f>
              <c:numCache>
                <c:formatCode>0.0</c:formatCode>
                <c:ptCount val="8"/>
                <c:pt idx="0">
                  <c:v>18.604651162790699</c:v>
                </c:pt>
                <c:pt idx="1">
                  <c:v>18.897637795275589</c:v>
                </c:pt>
                <c:pt idx="2">
                  <c:v>27.927927927927932</c:v>
                </c:pt>
                <c:pt idx="3">
                  <c:v>39.285714285714278</c:v>
                </c:pt>
                <c:pt idx="4">
                  <c:v>64.462809917355372</c:v>
                </c:pt>
                <c:pt idx="5">
                  <c:v>94.615384615384599</c:v>
                </c:pt>
                <c:pt idx="6">
                  <c:v>91.666666666666657</c:v>
                </c:pt>
                <c:pt idx="7">
                  <c:v>96.428571428571431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59168"/>
        <c:axId val="112761088"/>
      </c:scatterChart>
      <c:valAx>
        <c:axId val="112759168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2761088"/>
        <c:crosses val="autoZero"/>
        <c:crossBetween val="midCat"/>
      </c:valAx>
      <c:valAx>
        <c:axId val="11276108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Fe(II) of Fe (total bioavailable)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27591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Tc!$R$141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plus>
            <c:min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Tc!$S$141:$Z$141</c:f>
              <c:numCache>
                <c:formatCode>0.0</c:formatCode>
                <c:ptCount val="8"/>
                <c:pt idx="0">
                  <c:v>98.258119658119654</c:v>
                </c:pt>
                <c:pt idx="1">
                  <c:v>97.469333333333353</c:v>
                </c:pt>
                <c:pt idx="2">
                  <c:v>97.238814814814816</c:v>
                </c:pt>
                <c:pt idx="3">
                  <c:v>89.084444444444443</c:v>
                </c:pt>
                <c:pt idx="4">
                  <c:v>53.063518518518521</c:v>
                </c:pt>
                <c:pt idx="5">
                  <c:v>12.128518518518518</c:v>
                </c:pt>
                <c:pt idx="6">
                  <c:v>5.6112962962962962</c:v>
                </c:pt>
                <c:pt idx="7">
                  <c:v>3.6740740740740745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Tc!$R$142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plus>
            <c:min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Tc!$S$142:$Z$142</c:f>
              <c:numCache>
                <c:formatCode>0.0</c:formatCode>
                <c:ptCount val="8"/>
                <c:pt idx="0">
                  <c:v>99.130199430199426</c:v>
                </c:pt>
                <c:pt idx="1">
                  <c:v>97.719487179487189</c:v>
                </c:pt>
                <c:pt idx="2">
                  <c:v>94.776148148148152</c:v>
                </c:pt>
                <c:pt idx="3">
                  <c:v>35.285432098765426</c:v>
                </c:pt>
                <c:pt idx="4">
                  <c:v>6.4559259259259267</c:v>
                </c:pt>
                <c:pt idx="5">
                  <c:v>2.4183333333333334</c:v>
                </c:pt>
                <c:pt idx="6">
                  <c:v>2.344074074074074</c:v>
                </c:pt>
                <c:pt idx="7">
                  <c:v>1.8212962962962962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Tc!$R$143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plus>
            <c:min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Tc!$S$143:$Z$143</c:f>
              <c:numCache>
                <c:formatCode>0.0</c:formatCode>
                <c:ptCount val="8"/>
                <c:pt idx="0">
                  <c:v>97.635384615384595</c:v>
                </c:pt>
                <c:pt idx="1">
                  <c:v>84.222000000000008</c:v>
                </c:pt>
                <c:pt idx="2">
                  <c:v>30.372444444444444</c:v>
                </c:pt>
                <c:pt idx="3">
                  <c:v>14.354074074074074</c:v>
                </c:pt>
                <c:pt idx="4">
                  <c:v>6.9772839506172852</c:v>
                </c:pt>
                <c:pt idx="5">
                  <c:v>3.5414814814814815</c:v>
                </c:pt>
                <c:pt idx="6">
                  <c:v>2.882037037037037</c:v>
                </c:pt>
                <c:pt idx="7">
                  <c:v>2.1385185185185183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Tc!$R$144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Tc!$S$144:$Z$144</c:f>
              <c:numCache>
                <c:formatCode>0.0</c:formatCode>
                <c:ptCount val="8"/>
                <c:pt idx="0">
                  <c:v>99.082564102564092</c:v>
                </c:pt>
                <c:pt idx="1">
                  <c:v>99.850666666666669</c:v>
                </c:pt>
                <c:pt idx="2">
                  <c:v>97.73244444444444</c:v>
                </c:pt>
                <c:pt idx="3">
                  <c:v>52.999999999999993</c:v>
                </c:pt>
                <c:pt idx="4">
                  <c:v>8.5666666666666682</c:v>
                </c:pt>
                <c:pt idx="5">
                  <c:v>2.6094444444444442</c:v>
                </c:pt>
                <c:pt idx="6">
                  <c:v>2.1922222222222221</c:v>
                </c:pt>
                <c:pt idx="7">
                  <c:v>1.9683333333333335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Tc!$R$153</c:f>
              <c:strCache>
                <c:ptCount val="1"/>
                <c:pt idx="0">
                  <c:v>HRCx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Tc!$S$158:$W$158</c:f>
                <c:numCache>
                  <c:formatCode>General</c:formatCode>
                  <c:ptCount val="5"/>
                  <c:pt idx="0">
                    <c:v>0.45360706435888482</c:v>
                  </c:pt>
                  <c:pt idx="1">
                    <c:v>0.78415347137321689</c:v>
                  </c:pt>
                  <c:pt idx="2">
                    <c:v>0.31136943640300552</c:v>
                  </c:pt>
                  <c:pt idx="3">
                    <c:v>0.74262360238199476</c:v>
                  </c:pt>
                  <c:pt idx="4">
                    <c:v>0.56632424294580963</c:v>
                  </c:pt>
                </c:numCache>
              </c:numRef>
            </c:plus>
            <c:minus>
              <c:numRef>
                <c:f>Tc!$S$158:$W$158</c:f>
                <c:numCache>
                  <c:formatCode>General</c:formatCode>
                  <c:ptCount val="5"/>
                  <c:pt idx="0">
                    <c:v>0.45360706435888482</c:v>
                  </c:pt>
                  <c:pt idx="1">
                    <c:v>0.78415347137321689</c:v>
                  </c:pt>
                  <c:pt idx="2">
                    <c:v>0.31136943640300552</c:v>
                  </c:pt>
                  <c:pt idx="3">
                    <c:v>0.74262360238199476</c:v>
                  </c:pt>
                  <c:pt idx="4">
                    <c:v>0.56632424294580963</c:v>
                  </c:pt>
                </c:numCache>
              </c:numRef>
            </c:minus>
          </c:errBars>
          <c:xVal>
            <c:numRef>
              <c:f>Tc!$S$151:$W$151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Tc!$S$153:$W$153</c:f>
              <c:numCache>
                <c:formatCode>0.0</c:formatCode>
                <c:ptCount val="5"/>
                <c:pt idx="0">
                  <c:v>108.43846153846152</c:v>
                </c:pt>
                <c:pt idx="1">
                  <c:v>106.65066666666667</c:v>
                </c:pt>
                <c:pt idx="2">
                  <c:v>103.40777777777778</c:v>
                </c:pt>
                <c:pt idx="3">
                  <c:v>99.271111111111111</c:v>
                </c:pt>
                <c:pt idx="4">
                  <c:v>96.685555555555553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Tc!$R$154</c:f>
              <c:strCache>
                <c:ptCount val="1"/>
                <c:pt idx="0">
                  <c:v>MRCx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Tc!$S$159:$W$159</c:f>
                <c:numCache>
                  <c:formatCode>General</c:formatCode>
                  <c:ptCount val="5"/>
                  <c:pt idx="0">
                    <c:v>0.55441763804817257</c:v>
                  </c:pt>
                  <c:pt idx="1">
                    <c:v>0.21419876542853955</c:v>
                  </c:pt>
                  <c:pt idx="2">
                    <c:v>0.26102894688350314</c:v>
                  </c:pt>
                  <c:pt idx="3">
                    <c:v>0.45524210083247746</c:v>
                  </c:pt>
                  <c:pt idx="4">
                    <c:v>0.33833880674280725</c:v>
                  </c:pt>
                </c:numCache>
              </c:numRef>
            </c:plus>
            <c:minus>
              <c:numRef>
                <c:f>Tc!$S$159:$W$159</c:f>
                <c:numCache>
                  <c:formatCode>General</c:formatCode>
                  <c:ptCount val="5"/>
                  <c:pt idx="0">
                    <c:v>0.55441763804817257</c:v>
                  </c:pt>
                  <c:pt idx="1">
                    <c:v>0.21419876542853955</c:v>
                  </c:pt>
                  <c:pt idx="2">
                    <c:v>0.26102894688350314</c:v>
                  </c:pt>
                  <c:pt idx="3">
                    <c:v>0.45524210083247746</c:v>
                  </c:pt>
                  <c:pt idx="4">
                    <c:v>0.33833880674280725</c:v>
                  </c:pt>
                </c:numCache>
              </c:numRef>
            </c:minus>
          </c:errBars>
          <c:xVal>
            <c:numRef>
              <c:f>Tc!$S$151:$W$151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Tc!$S$154:$W$154</c:f>
              <c:numCache>
                <c:formatCode>0.0</c:formatCode>
                <c:ptCount val="5"/>
                <c:pt idx="0">
                  <c:v>112.41709401709402</c:v>
                </c:pt>
                <c:pt idx="1">
                  <c:v>105.742</c:v>
                </c:pt>
                <c:pt idx="2">
                  <c:v>98.488333333333344</c:v>
                </c:pt>
                <c:pt idx="3">
                  <c:v>87.895555555555532</c:v>
                </c:pt>
                <c:pt idx="4">
                  <c:v>77.101111111111109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Tc!$R$155</c:f>
              <c:strCache>
                <c:ptCount val="1"/>
                <c:pt idx="0">
                  <c:v>EHCx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Tc!$S$160:$W$160</c:f>
                <c:numCache>
                  <c:formatCode>General</c:formatCode>
                  <c:ptCount val="5"/>
                  <c:pt idx="0">
                    <c:v>0.59315900636979957</c:v>
                  </c:pt>
                  <c:pt idx="1">
                    <c:v>0.42949194792606865</c:v>
                  </c:pt>
                  <c:pt idx="2">
                    <c:v>5.2346466858734892</c:v>
                  </c:pt>
                  <c:pt idx="3">
                    <c:v>4.9356976316536072E-2</c:v>
                  </c:pt>
                  <c:pt idx="4">
                    <c:v>4.8045117684665239E-2</c:v>
                  </c:pt>
                </c:numCache>
              </c:numRef>
            </c:plus>
            <c:minus>
              <c:numRef>
                <c:f>Tc!$S$160:$W$160</c:f>
                <c:numCache>
                  <c:formatCode>General</c:formatCode>
                  <c:ptCount val="5"/>
                  <c:pt idx="0">
                    <c:v>0.59315900636979957</c:v>
                  </c:pt>
                  <c:pt idx="1">
                    <c:v>0.42949194792606865</c:v>
                  </c:pt>
                  <c:pt idx="2">
                    <c:v>5.2346466858734892</c:v>
                  </c:pt>
                  <c:pt idx="3">
                    <c:v>4.9356976316536072E-2</c:v>
                  </c:pt>
                  <c:pt idx="4">
                    <c:v>4.8045117684665239E-2</c:v>
                  </c:pt>
                </c:numCache>
              </c:numRef>
            </c:minus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errBars>
          <c:xVal>
            <c:numRef>
              <c:f>Tc!$S$151:$W$151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Tc!$S$155:$W$155</c:f>
              <c:numCache>
                <c:formatCode>0.0</c:formatCode>
                <c:ptCount val="5"/>
                <c:pt idx="0">
                  <c:v>103.80769230769231</c:v>
                </c:pt>
                <c:pt idx="1">
                  <c:v>96.482666666666674</c:v>
                </c:pt>
                <c:pt idx="2">
                  <c:v>38.710555555555551</c:v>
                </c:pt>
                <c:pt idx="3">
                  <c:v>1.7916666666666667</c:v>
                </c:pt>
                <c:pt idx="4">
                  <c:v>1.4383333333333332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5168"/>
        <c:axId val="96297344"/>
      </c:scatterChart>
      <c:valAx>
        <c:axId val="96295168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297344"/>
        <c:crosses val="autoZero"/>
        <c:crossBetween val="midCat"/>
      </c:valAx>
      <c:valAx>
        <c:axId val="962973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6295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pH!$A$19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pH!$B$25:$I$25</c:f>
                <c:numCache>
                  <c:formatCode>General</c:formatCode>
                  <c:ptCount val="8"/>
                  <c:pt idx="0">
                    <c:v>1.154700538379227E-2</c:v>
                  </c:pt>
                  <c:pt idx="1">
                    <c:v>2.88675134594817E-2</c:v>
                  </c:pt>
                  <c:pt idx="2">
                    <c:v>2.5166114784235766E-2</c:v>
                  </c:pt>
                  <c:pt idx="3">
                    <c:v>6.4291005073286514E-2</c:v>
                  </c:pt>
                  <c:pt idx="4">
                    <c:v>7.0710678118654502E-2</c:v>
                  </c:pt>
                  <c:pt idx="5">
                    <c:v>9.9999999999997868E-3</c:v>
                  </c:pt>
                  <c:pt idx="6">
                    <c:v>5.291502622129169E-2</c:v>
                  </c:pt>
                  <c:pt idx="7">
                    <c:v>3.4641016151377324E-2</c:v>
                  </c:pt>
                </c:numCache>
              </c:numRef>
            </c:plus>
            <c:minus>
              <c:numRef>
                <c:f>pH!$B$25:$I$25</c:f>
                <c:numCache>
                  <c:formatCode>General</c:formatCode>
                  <c:ptCount val="8"/>
                  <c:pt idx="0">
                    <c:v>1.154700538379227E-2</c:v>
                  </c:pt>
                  <c:pt idx="1">
                    <c:v>2.88675134594817E-2</c:v>
                  </c:pt>
                  <c:pt idx="2">
                    <c:v>2.5166114784235766E-2</c:v>
                  </c:pt>
                  <c:pt idx="3">
                    <c:v>6.4291005073286514E-2</c:v>
                  </c:pt>
                  <c:pt idx="4">
                    <c:v>7.0710678118654502E-2</c:v>
                  </c:pt>
                  <c:pt idx="5">
                    <c:v>9.9999999999997868E-3</c:v>
                  </c:pt>
                  <c:pt idx="6">
                    <c:v>5.291502622129169E-2</c:v>
                  </c:pt>
                  <c:pt idx="7">
                    <c:v>3.4641016151377324E-2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pH!$B$1:$I$1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pH!$B$19:$I$19</c:f>
              <c:numCache>
                <c:formatCode>0.00</c:formatCode>
                <c:ptCount val="8"/>
                <c:pt idx="0">
                  <c:v>6.913333333333334</c:v>
                </c:pt>
                <c:pt idx="1">
                  <c:v>6.9233333333333329</c:v>
                </c:pt>
                <c:pt idx="2">
                  <c:v>6.7466666666666661</c:v>
                </c:pt>
                <c:pt idx="3">
                  <c:v>6.663333333333334</c:v>
                </c:pt>
                <c:pt idx="4">
                  <c:v>6.42</c:v>
                </c:pt>
                <c:pt idx="5">
                  <c:v>6.13</c:v>
                </c:pt>
                <c:pt idx="6">
                  <c:v>6.22</c:v>
                </c:pt>
                <c:pt idx="7">
                  <c:v>5.98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pH!$A$20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pH!$B$26:$I$26</c:f>
                <c:numCache>
                  <c:formatCode>General</c:formatCode>
                  <c:ptCount val="8"/>
                  <c:pt idx="0">
                    <c:v>4.5092497528228866E-2</c:v>
                  </c:pt>
                  <c:pt idx="1">
                    <c:v>6.4291005073286334E-2</c:v>
                  </c:pt>
                  <c:pt idx="2">
                    <c:v>4.0414518843273822E-2</c:v>
                  </c:pt>
                  <c:pt idx="3">
                    <c:v>5.1961524227066236E-2</c:v>
                  </c:pt>
                  <c:pt idx="4">
                    <c:v>0.16862186493255626</c:v>
                  </c:pt>
                  <c:pt idx="5">
                    <c:v>0.13613718571108122</c:v>
                  </c:pt>
                  <c:pt idx="6">
                    <c:v>0.11590225767142483</c:v>
                  </c:pt>
                  <c:pt idx="7">
                    <c:v>3.2145502536643514E-2</c:v>
                  </c:pt>
                </c:numCache>
              </c:numRef>
            </c:plus>
            <c:minus>
              <c:numRef>
                <c:f>pH!$B$26:$I$26</c:f>
                <c:numCache>
                  <c:formatCode>General</c:formatCode>
                  <c:ptCount val="8"/>
                  <c:pt idx="0">
                    <c:v>4.5092497528228866E-2</c:v>
                  </c:pt>
                  <c:pt idx="1">
                    <c:v>6.4291005073286334E-2</c:v>
                  </c:pt>
                  <c:pt idx="2">
                    <c:v>4.0414518843273822E-2</c:v>
                  </c:pt>
                  <c:pt idx="3">
                    <c:v>5.1961524227066236E-2</c:v>
                  </c:pt>
                  <c:pt idx="4">
                    <c:v>0.16862186493255626</c:v>
                  </c:pt>
                  <c:pt idx="5">
                    <c:v>0.13613718571108122</c:v>
                  </c:pt>
                  <c:pt idx="6">
                    <c:v>0.11590225767142483</c:v>
                  </c:pt>
                  <c:pt idx="7">
                    <c:v>3.2145502536643514E-2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pH!$B$1:$I$1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pH!$B$20:$I$20</c:f>
              <c:numCache>
                <c:formatCode>0.00</c:formatCode>
                <c:ptCount val="8"/>
                <c:pt idx="0">
                  <c:v>6.7366666666666672</c:v>
                </c:pt>
                <c:pt idx="1">
                  <c:v>6.6766666666666667</c:v>
                </c:pt>
                <c:pt idx="2">
                  <c:v>6.5533333333333319</c:v>
                </c:pt>
                <c:pt idx="3">
                  <c:v>6.47</c:v>
                </c:pt>
                <c:pt idx="4">
                  <c:v>6.3266666666666671</c:v>
                </c:pt>
                <c:pt idx="5">
                  <c:v>5.956666666666667</c:v>
                </c:pt>
                <c:pt idx="6">
                  <c:v>6.1466666666666674</c:v>
                </c:pt>
                <c:pt idx="7">
                  <c:v>5.9033333333333333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pH!$A$21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pH!$B$27:$I$27</c:f>
                <c:numCache>
                  <c:formatCode>General</c:formatCode>
                  <c:ptCount val="8"/>
                  <c:pt idx="0">
                    <c:v>8.1445278152470574E-2</c:v>
                  </c:pt>
                  <c:pt idx="1">
                    <c:v>6.3508529610859024E-2</c:v>
                  </c:pt>
                  <c:pt idx="2">
                    <c:v>4.9497474683057895E-2</c:v>
                  </c:pt>
                  <c:pt idx="3">
                    <c:v>3.055050463303877E-2</c:v>
                  </c:pt>
                  <c:pt idx="4">
                    <c:v>4.0000000000000036E-2</c:v>
                  </c:pt>
                  <c:pt idx="5">
                    <c:v>0.17677669529663689</c:v>
                  </c:pt>
                  <c:pt idx="6">
                    <c:v>2.0816659994661379E-2</c:v>
                  </c:pt>
                  <c:pt idx="7">
                    <c:v>6.8068592855540844E-2</c:v>
                  </c:pt>
                </c:numCache>
              </c:numRef>
            </c:plus>
            <c:minus>
              <c:numRef>
                <c:f>pH!$B$27:$I$27</c:f>
                <c:numCache>
                  <c:formatCode>General</c:formatCode>
                  <c:ptCount val="8"/>
                  <c:pt idx="0">
                    <c:v>8.1445278152470574E-2</c:v>
                  </c:pt>
                  <c:pt idx="1">
                    <c:v>6.3508529610859024E-2</c:v>
                  </c:pt>
                  <c:pt idx="2">
                    <c:v>4.9497474683057895E-2</c:v>
                  </c:pt>
                  <c:pt idx="3">
                    <c:v>3.055050463303877E-2</c:v>
                  </c:pt>
                  <c:pt idx="4">
                    <c:v>4.0000000000000036E-2</c:v>
                  </c:pt>
                  <c:pt idx="5">
                    <c:v>0.17677669529663689</c:v>
                  </c:pt>
                  <c:pt idx="6">
                    <c:v>2.0816659994661379E-2</c:v>
                  </c:pt>
                  <c:pt idx="7">
                    <c:v>6.8068592855540844E-2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pH!$B$1:$I$1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pH!$B$21:$I$21</c:f>
              <c:numCache>
                <c:formatCode>0.00</c:formatCode>
                <c:ptCount val="8"/>
                <c:pt idx="0">
                  <c:v>7.333333333333333</c:v>
                </c:pt>
                <c:pt idx="1">
                  <c:v>7.1166666666666671</c:v>
                </c:pt>
                <c:pt idx="2">
                  <c:v>6.1850000000000005</c:v>
                </c:pt>
                <c:pt idx="3">
                  <c:v>6.3233333333333333</c:v>
                </c:pt>
                <c:pt idx="4">
                  <c:v>6.29</c:v>
                </c:pt>
                <c:pt idx="5">
                  <c:v>7.1449999999999996</c:v>
                </c:pt>
                <c:pt idx="6">
                  <c:v>6.9766666666666666</c:v>
                </c:pt>
                <c:pt idx="7">
                  <c:v>6.9033333333333333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pH!$A$22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pH!$B$35:$I$35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8</c:v>
                </c:pt>
                <c:pt idx="3">
                  <c:v>14</c:v>
                </c:pt>
                <c:pt idx="4">
                  <c:v>33</c:v>
                </c:pt>
                <c:pt idx="5">
                  <c:v>53</c:v>
                </c:pt>
                <c:pt idx="6">
                  <c:v>90</c:v>
                </c:pt>
              </c:numCache>
            </c:numRef>
          </c:xVal>
          <c:yVal>
            <c:numRef>
              <c:f>pH!$B$36:$I$36</c:f>
              <c:numCache>
                <c:formatCode>0.00</c:formatCode>
                <c:ptCount val="8"/>
                <c:pt idx="0">
                  <c:v>8.06</c:v>
                </c:pt>
                <c:pt idx="1">
                  <c:v>7.96</c:v>
                </c:pt>
                <c:pt idx="2">
                  <c:v>7.49</c:v>
                </c:pt>
                <c:pt idx="3">
                  <c:v>7.44</c:v>
                </c:pt>
                <c:pt idx="4">
                  <c:v>7.82</c:v>
                </c:pt>
                <c:pt idx="5">
                  <c:v>7.8</c:v>
                </c:pt>
                <c:pt idx="6">
                  <c:v>7.85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pH!$A$30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pH!$B$29:$F$29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pH!$B$30:$F$30</c:f>
              <c:numCache>
                <c:formatCode>0.00</c:formatCode>
                <c:ptCount val="5"/>
                <c:pt idx="0">
                  <c:v>6.45</c:v>
                </c:pt>
                <c:pt idx="1">
                  <c:v>6.51</c:v>
                </c:pt>
                <c:pt idx="2">
                  <c:v>6.72</c:v>
                </c:pt>
                <c:pt idx="3">
                  <c:v>6.62</c:v>
                </c:pt>
                <c:pt idx="4">
                  <c:v>6.53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pH!$A$31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pH!$B$29:$F$29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pH!$B$31:$F$31</c:f>
              <c:numCache>
                <c:formatCode>0.00</c:formatCode>
                <c:ptCount val="5"/>
                <c:pt idx="0">
                  <c:v>6.26</c:v>
                </c:pt>
                <c:pt idx="1">
                  <c:v>6.29</c:v>
                </c:pt>
                <c:pt idx="2">
                  <c:v>6.54</c:v>
                </c:pt>
                <c:pt idx="3">
                  <c:v>6.48</c:v>
                </c:pt>
                <c:pt idx="4">
                  <c:v>6.37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pH!$A$32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pH!$B$29:$F$29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pH!$B$32:$F$32</c:f>
              <c:numCache>
                <c:formatCode>0.00</c:formatCode>
                <c:ptCount val="5"/>
                <c:pt idx="0">
                  <c:v>7.67</c:v>
                </c:pt>
                <c:pt idx="1">
                  <c:v>7.63</c:v>
                </c:pt>
                <c:pt idx="2">
                  <c:v>7.34</c:v>
                </c:pt>
                <c:pt idx="3">
                  <c:v>7.47</c:v>
                </c:pt>
                <c:pt idx="4">
                  <c:v>7.45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89376"/>
        <c:axId val="112791552"/>
      </c:scatterChart>
      <c:valAx>
        <c:axId val="112789376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2791552"/>
        <c:crosses val="autoZero"/>
        <c:crossBetween val="midCat"/>
      </c:valAx>
      <c:valAx>
        <c:axId val="112791552"/>
        <c:scaling>
          <c:orientation val="minMax"/>
          <c:max val="9"/>
          <c:min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pH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2789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Eh!$A$34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Eh!$B$40:$I$40</c:f>
                <c:numCache>
                  <c:formatCode>General</c:formatCode>
                  <c:ptCount val="8"/>
                  <c:pt idx="0">
                    <c:v>4.5938364504337068</c:v>
                  </c:pt>
                  <c:pt idx="1">
                    <c:v>2.2233608194203023</c:v>
                  </c:pt>
                  <c:pt idx="2">
                    <c:v>15.931833960135702</c:v>
                  </c:pt>
                  <c:pt idx="3">
                    <c:v>10.085137579626767</c:v>
                  </c:pt>
                  <c:pt idx="4">
                    <c:v>2.7577164466275392</c:v>
                  </c:pt>
                  <c:pt idx="5">
                    <c:v>5.2048054718692383</c:v>
                  </c:pt>
                  <c:pt idx="6">
                    <c:v>5.0292477900112829</c:v>
                  </c:pt>
                  <c:pt idx="7">
                    <c:v>2.793444707405774</c:v>
                  </c:pt>
                </c:numCache>
              </c:numRef>
            </c:plus>
            <c:minus>
              <c:numRef>
                <c:f>Eh!$B$40:$I$40</c:f>
                <c:numCache>
                  <c:formatCode>General</c:formatCode>
                  <c:ptCount val="8"/>
                  <c:pt idx="0">
                    <c:v>4.5938364504337068</c:v>
                  </c:pt>
                  <c:pt idx="1">
                    <c:v>2.2233608194203023</c:v>
                  </c:pt>
                  <c:pt idx="2">
                    <c:v>15.931833960135702</c:v>
                  </c:pt>
                  <c:pt idx="3">
                    <c:v>10.085137579626767</c:v>
                  </c:pt>
                  <c:pt idx="4">
                    <c:v>2.7577164466275392</c:v>
                  </c:pt>
                  <c:pt idx="5">
                    <c:v>5.2048054718692383</c:v>
                  </c:pt>
                  <c:pt idx="6">
                    <c:v>5.0292477900112829</c:v>
                  </c:pt>
                  <c:pt idx="7">
                    <c:v>2.793444707405774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Eh!$B$34:$I$34</c:f>
              <c:numCache>
                <c:formatCode>0.0</c:formatCode>
                <c:ptCount val="8"/>
                <c:pt idx="0">
                  <c:v>286.96666666666664</c:v>
                </c:pt>
                <c:pt idx="1">
                  <c:v>271.43333333333334</c:v>
                </c:pt>
                <c:pt idx="2">
                  <c:v>199.0333333333333</c:v>
                </c:pt>
                <c:pt idx="3">
                  <c:v>106.39999999999999</c:v>
                </c:pt>
                <c:pt idx="4">
                  <c:v>94.25</c:v>
                </c:pt>
                <c:pt idx="5">
                  <c:v>103.39999999999999</c:v>
                </c:pt>
                <c:pt idx="6">
                  <c:v>115.66666666666667</c:v>
                </c:pt>
                <c:pt idx="7">
                  <c:v>118.53333333333335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Eh!$A$35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Eh!$B$41:$I$41</c:f>
                <c:numCache>
                  <c:formatCode>General</c:formatCode>
                  <c:ptCount val="8"/>
                  <c:pt idx="0">
                    <c:v>7.9956238030562661</c:v>
                  </c:pt>
                  <c:pt idx="1">
                    <c:v>11.931470990619715</c:v>
                  </c:pt>
                  <c:pt idx="2">
                    <c:v>9.7766729173749773</c:v>
                  </c:pt>
                  <c:pt idx="3">
                    <c:v>17.263931572308056</c:v>
                  </c:pt>
                  <c:pt idx="4">
                    <c:v>7.2279549897141218</c:v>
                  </c:pt>
                  <c:pt idx="5">
                    <c:v>6.0541996443240391</c:v>
                  </c:pt>
                  <c:pt idx="6">
                    <c:v>1.379613472438322</c:v>
                  </c:pt>
                  <c:pt idx="7">
                    <c:v>2.490649179096351</c:v>
                  </c:pt>
                </c:numCache>
              </c:numRef>
            </c:plus>
            <c:minus>
              <c:numRef>
                <c:f>Eh!$B$41:$I$41</c:f>
                <c:numCache>
                  <c:formatCode>General</c:formatCode>
                  <c:ptCount val="8"/>
                  <c:pt idx="0">
                    <c:v>7.9956238030562661</c:v>
                  </c:pt>
                  <c:pt idx="1">
                    <c:v>11.931470990619715</c:v>
                  </c:pt>
                  <c:pt idx="2">
                    <c:v>9.7766729173749773</c:v>
                  </c:pt>
                  <c:pt idx="3">
                    <c:v>17.263931572308056</c:v>
                  </c:pt>
                  <c:pt idx="4">
                    <c:v>7.2279549897141218</c:v>
                  </c:pt>
                  <c:pt idx="5">
                    <c:v>6.0541996443240391</c:v>
                  </c:pt>
                  <c:pt idx="6">
                    <c:v>1.379613472438322</c:v>
                  </c:pt>
                  <c:pt idx="7">
                    <c:v>2.490649179096351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Eh!$B$35:$I$35</c:f>
              <c:numCache>
                <c:formatCode>0.0</c:formatCode>
                <c:ptCount val="8"/>
                <c:pt idx="0">
                  <c:v>249.6</c:v>
                </c:pt>
                <c:pt idx="1">
                  <c:v>229.79999999999998</c:v>
                </c:pt>
                <c:pt idx="2">
                  <c:v>109.93333333333332</c:v>
                </c:pt>
                <c:pt idx="3">
                  <c:v>82.86666666666666</c:v>
                </c:pt>
                <c:pt idx="4">
                  <c:v>86.966666666666683</c:v>
                </c:pt>
                <c:pt idx="5">
                  <c:v>99.866666666666674</c:v>
                </c:pt>
                <c:pt idx="6">
                  <c:v>110.23333333333333</c:v>
                </c:pt>
                <c:pt idx="7">
                  <c:v>116.76666666666667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Eh!$A$36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Eh!$B$42:$I$42</c:f>
                <c:numCache>
                  <c:formatCode>General</c:formatCode>
                  <c:ptCount val="8"/>
                  <c:pt idx="0">
                    <c:v>5.644761583391575</c:v>
                  </c:pt>
                  <c:pt idx="1">
                    <c:v>1.5874507866387555</c:v>
                  </c:pt>
                  <c:pt idx="2">
                    <c:v>7.0465121395860306</c:v>
                  </c:pt>
                  <c:pt idx="3">
                    <c:v>5.5758407437802626</c:v>
                  </c:pt>
                  <c:pt idx="4">
                    <c:v>4.3863424398922621</c:v>
                  </c:pt>
                  <c:pt idx="5">
                    <c:v>5.9101607423148872</c:v>
                  </c:pt>
                  <c:pt idx="6">
                    <c:v>4.4769781475157133</c:v>
                  </c:pt>
                  <c:pt idx="7">
                    <c:v>2.4006943440041155</c:v>
                  </c:pt>
                </c:numCache>
              </c:numRef>
            </c:plus>
            <c:minus>
              <c:numRef>
                <c:f>Eh!$B$42:$I$42</c:f>
                <c:numCache>
                  <c:formatCode>General</c:formatCode>
                  <c:ptCount val="8"/>
                  <c:pt idx="0">
                    <c:v>5.644761583391575</c:v>
                  </c:pt>
                  <c:pt idx="1">
                    <c:v>1.5874507866387555</c:v>
                  </c:pt>
                  <c:pt idx="2">
                    <c:v>7.0465121395860306</c:v>
                  </c:pt>
                  <c:pt idx="3">
                    <c:v>5.5758407437802626</c:v>
                  </c:pt>
                  <c:pt idx="4">
                    <c:v>4.3863424398922621</c:v>
                  </c:pt>
                  <c:pt idx="5">
                    <c:v>5.9101607423148872</c:v>
                  </c:pt>
                  <c:pt idx="6">
                    <c:v>4.4769781475157133</c:v>
                  </c:pt>
                  <c:pt idx="7">
                    <c:v>2.4006943440041155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Eh!$B$36:$I$36</c:f>
              <c:numCache>
                <c:formatCode>0.0</c:formatCode>
                <c:ptCount val="8"/>
                <c:pt idx="0">
                  <c:v>245.93333333333331</c:v>
                </c:pt>
                <c:pt idx="1">
                  <c:v>218</c:v>
                </c:pt>
                <c:pt idx="2">
                  <c:v>83.333333333333329</c:v>
                </c:pt>
                <c:pt idx="3">
                  <c:v>94.09999999999998</c:v>
                </c:pt>
                <c:pt idx="4">
                  <c:v>76.5</c:v>
                </c:pt>
                <c:pt idx="5">
                  <c:v>-36.20000000000001</c:v>
                </c:pt>
                <c:pt idx="6">
                  <c:v>-47.466666666666669</c:v>
                </c:pt>
                <c:pt idx="7">
                  <c:v>-58.933333333333316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Eh!$A$37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Eh!$B$51:$H$51</c:f>
              <c:numCache>
                <c:formatCode>General</c:formatCode>
                <c:ptCount val="7"/>
                <c:pt idx="0">
                  <c:v>4.1666666666666664E-2</c:v>
                </c:pt>
                <c:pt idx="1">
                  <c:v>1</c:v>
                </c:pt>
                <c:pt idx="2">
                  <c:v>8</c:v>
                </c:pt>
                <c:pt idx="3">
                  <c:v>14</c:v>
                </c:pt>
                <c:pt idx="4">
                  <c:v>33</c:v>
                </c:pt>
                <c:pt idx="5">
                  <c:v>53</c:v>
                </c:pt>
                <c:pt idx="6">
                  <c:v>90</c:v>
                </c:pt>
              </c:numCache>
            </c:numRef>
          </c:xVal>
          <c:yVal>
            <c:numRef>
              <c:f>Eh!$B$52:$H$52</c:f>
              <c:numCache>
                <c:formatCode>0.00</c:formatCode>
                <c:ptCount val="7"/>
                <c:pt idx="0" formatCode="0.0">
                  <c:v>214.6</c:v>
                </c:pt>
                <c:pt idx="1">
                  <c:v>193.8</c:v>
                </c:pt>
                <c:pt idx="2" formatCode="0.0">
                  <c:v>106.6</c:v>
                </c:pt>
                <c:pt idx="3" formatCode="0.0">
                  <c:v>49.599999999999994</c:v>
                </c:pt>
                <c:pt idx="4" formatCode="0.0">
                  <c:v>-5.4000000000000057</c:v>
                </c:pt>
                <c:pt idx="5" formatCode="0.0">
                  <c:v>-19.800000000000011</c:v>
                </c:pt>
                <c:pt idx="6" formatCode="0.0">
                  <c:v>-55.900000000000006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Eh!$A$45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Eh!$B$44:$F$44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Eh!$B$45:$F$45</c:f>
              <c:numCache>
                <c:formatCode>0.0</c:formatCode>
                <c:ptCount val="5"/>
                <c:pt idx="0">
                  <c:v>281.2</c:v>
                </c:pt>
                <c:pt idx="1">
                  <c:v>306</c:v>
                </c:pt>
                <c:pt idx="2">
                  <c:v>334.8</c:v>
                </c:pt>
                <c:pt idx="3">
                  <c:v>274.3</c:v>
                </c:pt>
                <c:pt idx="4">
                  <c:v>188.5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Eh!$A$46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Eh!$B$44:$F$44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Eh!$B$46:$F$46</c:f>
              <c:numCache>
                <c:formatCode>0.0</c:formatCode>
                <c:ptCount val="5"/>
                <c:pt idx="0">
                  <c:v>113.8</c:v>
                </c:pt>
                <c:pt idx="1">
                  <c:v>121.5</c:v>
                </c:pt>
                <c:pt idx="2">
                  <c:v>130</c:v>
                </c:pt>
                <c:pt idx="3">
                  <c:v>144</c:v>
                </c:pt>
                <c:pt idx="4">
                  <c:v>116.6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Eh!$A$47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Eh!$B$44:$F$44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Eh!$B$47:$F$47</c:f>
              <c:numCache>
                <c:formatCode>0.0</c:formatCode>
                <c:ptCount val="5"/>
                <c:pt idx="0">
                  <c:v>233.3</c:v>
                </c:pt>
                <c:pt idx="1">
                  <c:v>210</c:v>
                </c:pt>
                <c:pt idx="2">
                  <c:v>208.6</c:v>
                </c:pt>
                <c:pt idx="3">
                  <c:v>280.5</c:v>
                </c:pt>
                <c:pt idx="4">
                  <c:v>192.4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13088"/>
        <c:axId val="105115008"/>
      </c:scatterChart>
      <c:valAx>
        <c:axId val="105113088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5115008"/>
        <c:crosses val="autoZero"/>
        <c:crossBetween val="midCat"/>
      </c:valAx>
      <c:valAx>
        <c:axId val="105115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Eh (mV)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113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'Tc - blank corrected'!$R$196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corrected'!$S$202:$Z$202</c:f>
                <c:numCache>
                  <c:formatCode>General</c:formatCode>
                  <c:ptCount val="8"/>
                  <c:pt idx="0">
                    <c:v>0.48212288066202619</c:v>
                  </c:pt>
                  <c:pt idx="1">
                    <c:v>0.8018522208780009</c:v>
                  </c:pt>
                  <c:pt idx="2">
                    <c:v>0.44227236428392097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1.7038504415471727</c:v>
                  </c:pt>
                </c:numCache>
              </c:numRef>
            </c:plus>
            <c:minus>
              <c:numRef>
                <c:f>'Tc - blank corrected'!$S$202:$Z$202</c:f>
                <c:numCache>
                  <c:formatCode>General</c:formatCode>
                  <c:ptCount val="8"/>
                  <c:pt idx="0">
                    <c:v>0.48212288066202619</c:v>
                  </c:pt>
                  <c:pt idx="1">
                    <c:v>0.8018522208780009</c:v>
                  </c:pt>
                  <c:pt idx="2">
                    <c:v>0.44227236428392097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1.7038504415471727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'Tc - blank corrected'!$S$175:$Z$175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'Tc - blank corrected'!$S$196:$Z$196</c:f>
              <c:numCache>
                <c:formatCode>0.0</c:formatCode>
                <c:ptCount val="8"/>
                <c:pt idx="0">
                  <c:v>97.545998445998435</c:v>
                </c:pt>
                <c:pt idx="1">
                  <c:v>96.543575757575766</c:v>
                </c:pt>
                <c:pt idx="2">
                  <c:v>96.621643097643087</c:v>
                </c:pt>
                <c:pt idx="3">
                  <c:v>88.467272727272714</c:v>
                </c:pt>
                <c:pt idx="4">
                  <c:v>52.574074074074076</c:v>
                </c:pt>
                <c:pt idx="5">
                  <c:v>11.561296296296296</c:v>
                </c:pt>
                <c:pt idx="6">
                  <c:v>5.0982407407407404</c:v>
                </c:pt>
                <c:pt idx="7">
                  <c:v>3.154074074074074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'Tc - blank corrected'!$R$197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corrected'!$S$203:$Z$203</c:f>
                <c:numCache>
                  <c:formatCode>General</c:formatCode>
                  <c:ptCount val="8"/>
                  <c:pt idx="0">
                    <c:v>0.48104740290588216</c:v>
                  </c:pt>
                  <c:pt idx="1">
                    <c:v>1.2785502702869367</c:v>
                  </c:pt>
                  <c:pt idx="2">
                    <c:v>2.0248051647801577</c:v>
                  </c:pt>
                  <c:pt idx="3">
                    <c:v>6.5742959169663742</c:v>
                  </c:pt>
                  <c:pt idx="4">
                    <c:v>1.2180531800306211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plus>
            <c:minus>
              <c:numRef>
                <c:f>'Tc - blank corrected'!$S$203:$Z$203</c:f>
                <c:numCache>
                  <c:formatCode>General</c:formatCode>
                  <c:ptCount val="8"/>
                  <c:pt idx="0">
                    <c:v>0.48104740290588216</c:v>
                  </c:pt>
                  <c:pt idx="1">
                    <c:v>1.2785502702869367</c:v>
                  </c:pt>
                  <c:pt idx="2">
                    <c:v>2.0248051647801577</c:v>
                  </c:pt>
                  <c:pt idx="3">
                    <c:v>6.5742959169663742</c:v>
                  </c:pt>
                  <c:pt idx="4">
                    <c:v>1.2180531800306211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'Tc - blank corrected'!$S$175:$Z$175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'Tc - blank corrected'!$S$197:$Z$197</c:f>
              <c:numCache>
                <c:formatCode>0.0</c:formatCode>
                <c:ptCount val="8"/>
                <c:pt idx="0">
                  <c:v>98.418078218078222</c:v>
                </c:pt>
                <c:pt idx="1">
                  <c:v>96.793729603729616</c:v>
                </c:pt>
                <c:pt idx="2">
                  <c:v>94.158976430976423</c:v>
                </c:pt>
                <c:pt idx="3">
                  <c:v>34.668260381593711</c:v>
                </c:pt>
                <c:pt idx="4">
                  <c:v>5.9664814814814822</c:v>
                </c:pt>
                <c:pt idx="5">
                  <c:v>1.8511111111111116</c:v>
                </c:pt>
                <c:pt idx="6">
                  <c:v>1.8310185185185186</c:v>
                </c:pt>
                <c:pt idx="7">
                  <c:v>1.3012962962962962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'Tc - blank corrected'!$R$198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corrected'!$S$204:$Z$204</c:f>
                <c:numCache>
                  <c:formatCode>General</c:formatCode>
                  <c:ptCount val="8"/>
                  <c:pt idx="0">
                    <c:v>1.070176495170865</c:v>
                  </c:pt>
                  <c:pt idx="1">
                    <c:v>0.91303418806276315</c:v>
                  </c:pt>
                  <c:pt idx="2">
                    <c:v>3.4463999364620208</c:v>
                  </c:pt>
                  <c:pt idx="3">
                    <c:v>0.72908533937994213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0.2186566379249478</c:v>
                  </c:pt>
                </c:numCache>
              </c:numRef>
            </c:plus>
            <c:minus>
              <c:numRef>
                <c:f>'Tc - blank corrected'!$S$204:$Z$204</c:f>
                <c:numCache>
                  <c:formatCode>General</c:formatCode>
                  <c:ptCount val="8"/>
                  <c:pt idx="0">
                    <c:v>1.070176495170865</c:v>
                  </c:pt>
                  <c:pt idx="1">
                    <c:v>0.91303418806276315</c:v>
                  </c:pt>
                  <c:pt idx="2">
                    <c:v>3.4463999364620208</c:v>
                  </c:pt>
                  <c:pt idx="3">
                    <c:v>0.72908533937994213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0.2186566379249478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'Tc - blank corrected'!$S$175:$Z$175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'Tc - blank corrected'!$S$198:$Z$198</c:f>
              <c:numCache>
                <c:formatCode>0.0</c:formatCode>
                <c:ptCount val="8"/>
                <c:pt idx="0">
                  <c:v>96.923263403263405</c:v>
                </c:pt>
                <c:pt idx="1">
                  <c:v>83.296242424242408</c:v>
                </c:pt>
                <c:pt idx="2">
                  <c:v>29.755272727272729</c:v>
                </c:pt>
                <c:pt idx="3">
                  <c:v>13.736902356902355</c:v>
                </c:pt>
                <c:pt idx="4">
                  <c:v>6.4878395061728407</c:v>
                </c:pt>
                <c:pt idx="5">
                  <c:v>2.9742592592592598</c:v>
                </c:pt>
                <c:pt idx="6">
                  <c:v>2.368981481481482</c:v>
                </c:pt>
                <c:pt idx="7">
                  <c:v>1.6185185185185185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'Tc - blank corrected'!$R$199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'Tc - blank corrected'!$S$175:$Z$175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'Tc - blank corrected'!$S$199:$Z$199</c:f>
              <c:numCache>
                <c:formatCode>0.0</c:formatCode>
                <c:ptCount val="8"/>
                <c:pt idx="0">
                  <c:v>98.370442890442888</c:v>
                </c:pt>
                <c:pt idx="1">
                  <c:v>98.924909090909097</c:v>
                </c:pt>
                <c:pt idx="2">
                  <c:v>97.115272727272711</c:v>
                </c:pt>
                <c:pt idx="3">
                  <c:v>52.382828282828278</c:v>
                </c:pt>
                <c:pt idx="4">
                  <c:v>8.0772222222222236</c:v>
                </c:pt>
                <c:pt idx="5">
                  <c:v>2.0422222222222222</c:v>
                </c:pt>
                <c:pt idx="6">
                  <c:v>1.6791666666666665</c:v>
                </c:pt>
                <c:pt idx="7">
                  <c:v>1.4483333333333333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'Tc - blank corrected'!$R$208</c:f>
              <c:strCache>
                <c:ptCount val="1"/>
                <c:pt idx="0">
                  <c:v>HRCx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corrected'!$S$213:$W$213</c:f>
                <c:numCache>
                  <c:formatCode>General</c:formatCode>
                  <c:ptCount val="5"/>
                  <c:pt idx="0">
                    <c:v>0.45360706435888482</c:v>
                  </c:pt>
                  <c:pt idx="1">
                    <c:v>0.78415347137321689</c:v>
                  </c:pt>
                  <c:pt idx="2">
                    <c:v>0.31136943640300552</c:v>
                  </c:pt>
                  <c:pt idx="3">
                    <c:v>0.74262360238199487</c:v>
                  </c:pt>
                  <c:pt idx="4">
                    <c:v>0.56632424294580963</c:v>
                  </c:pt>
                </c:numCache>
              </c:numRef>
            </c:plus>
            <c:minus>
              <c:numRef>
                <c:f>'Tc - blank corrected'!$S$213:$W$213</c:f>
                <c:numCache>
                  <c:formatCode>General</c:formatCode>
                  <c:ptCount val="5"/>
                  <c:pt idx="0">
                    <c:v>0.45360706435888482</c:v>
                  </c:pt>
                  <c:pt idx="1">
                    <c:v>0.78415347137321689</c:v>
                  </c:pt>
                  <c:pt idx="2">
                    <c:v>0.31136943640300552</c:v>
                  </c:pt>
                  <c:pt idx="3">
                    <c:v>0.74262360238199487</c:v>
                  </c:pt>
                  <c:pt idx="4">
                    <c:v>0.56632424294580963</c:v>
                  </c:pt>
                </c:numCache>
              </c:numRef>
            </c:minus>
          </c:errBars>
          <c:xVal>
            <c:numRef>
              <c:f>'Tc - blank corrected'!$S$206:$W$206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'Tc - blank corrected'!$S$208:$W$208</c:f>
              <c:numCache>
                <c:formatCode>0.0</c:formatCode>
                <c:ptCount val="5"/>
                <c:pt idx="0">
                  <c:v>107.72634032634032</c:v>
                </c:pt>
                <c:pt idx="1">
                  <c:v>105.72490909090909</c:v>
                </c:pt>
                <c:pt idx="2">
                  <c:v>102.91833333333334</c:v>
                </c:pt>
                <c:pt idx="3">
                  <c:v>98.758055555555572</c:v>
                </c:pt>
                <c:pt idx="4">
                  <c:v>96.165555555555557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'Tc - blank corrected'!$R$209</c:f>
              <c:strCache>
                <c:ptCount val="1"/>
                <c:pt idx="0">
                  <c:v>MRCx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corrected'!$S$214:$W$214</c:f>
                <c:numCache>
                  <c:formatCode>General</c:formatCode>
                  <c:ptCount val="5"/>
                  <c:pt idx="0">
                    <c:v>0.55441763804817989</c:v>
                  </c:pt>
                  <c:pt idx="1">
                    <c:v>0.21419876542853955</c:v>
                  </c:pt>
                  <c:pt idx="2">
                    <c:v>0.26102894688350314</c:v>
                  </c:pt>
                  <c:pt idx="3">
                    <c:v>0.45524210083247746</c:v>
                  </c:pt>
                  <c:pt idx="4">
                    <c:v>0.33833880674280725</c:v>
                  </c:pt>
                </c:numCache>
              </c:numRef>
            </c:plus>
            <c:minus>
              <c:numRef>
                <c:f>'Tc - blank corrected'!$S$214:$W$214</c:f>
                <c:numCache>
                  <c:formatCode>General</c:formatCode>
                  <c:ptCount val="5"/>
                  <c:pt idx="0">
                    <c:v>0.55441763804817989</c:v>
                  </c:pt>
                  <c:pt idx="1">
                    <c:v>0.21419876542853955</c:v>
                  </c:pt>
                  <c:pt idx="2">
                    <c:v>0.26102894688350314</c:v>
                  </c:pt>
                  <c:pt idx="3">
                    <c:v>0.45524210083247746</c:v>
                  </c:pt>
                  <c:pt idx="4">
                    <c:v>0.33833880674280725</c:v>
                  </c:pt>
                </c:numCache>
              </c:numRef>
            </c:minus>
          </c:errBars>
          <c:xVal>
            <c:numRef>
              <c:f>'Tc - blank corrected'!$S$206:$W$206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'Tc - blank corrected'!$S$209:$W$209</c:f>
              <c:numCache>
                <c:formatCode>0.0</c:formatCode>
                <c:ptCount val="5"/>
                <c:pt idx="0">
                  <c:v>111.70497280497278</c:v>
                </c:pt>
                <c:pt idx="1">
                  <c:v>104.81624242424243</c:v>
                </c:pt>
                <c:pt idx="2">
                  <c:v>97.998888888888885</c:v>
                </c:pt>
                <c:pt idx="3">
                  <c:v>87.382499999999993</c:v>
                </c:pt>
                <c:pt idx="4">
                  <c:v>76.581111111111113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'Tc - blank corrected'!$R$210</c:f>
              <c:strCache>
                <c:ptCount val="1"/>
                <c:pt idx="0">
                  <c:v>EHCx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corrected'!$S$215:$W$215</c:f>
                <c:numCache>
                  <c:formatCode>General</c:formatCode>
                  <c:ptCount val="5"/>
                  <c:pt idx="0">
                    <c:v>0.59315900636980479</c:v>
                  </c:pt>
                  <c:pt idx="1">
                    <c:v>0.42949194792606865</c:v>
                  </c:pt>
                  <c:pt idx="2">
                    <c:v>5.2346466858734892</c:v>
                  </c:pt>
                  <c:pt idx="3">
                    <c:v>4.9356976316536072E-2</c:v>
                  </c:pt>
                  <c:pt idx="4">
                    <c:v>4.8045117684665239E-2</c:v>
                  </c:pt>
                </c:numCache>
              </c:numRef>
            </c:plus>
            <c:minus>
              <c:numRef>
                <c:f>'Tc - blank corrected'!$S$215:$W$215</c:f>
                <c:numCache>
                  <c:formatCode>General</c:formatCode>
                  <c:ptCount val="5"/>
                  <c:pt idx="0">
                    <c:v>0.59315900636980479</c:v>
                  </c:pt>
                  <c:pt idx="1">
                    <c:v>0.42949194792606865</c:v>
                  </c:pt>
                  <c:pt idx="2">
                    <c:v>5.2346466858734892</c:v>
                  </c:pt>
                  <c:pt idx="3">
                    <c:v>4.9356976316536072E-2</c:v>
                  </c:pt>
                  <c:pt idx="4">
                    <c:v>4.8045117684665239E-2</c:v>
                  </c:pt>
                </c:numCache>
              </c:numRef>
            </c:minus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errBars>
          <c:xVal>
            <c:numRef>
              <c:f>'Tc - blank corrected'!$S$206:$W$206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'Tc - blank corrected'!$S$210:$W$210</c:f>
              <c:numCache>
                <c:formatCode>0.0</c:formatCode>
                <c:ptCount val="5"/>
                <c:pt idx="0">
                  <c:v>103.09557109557109</c:v>
                </c:pt>
                <c:pt idx="1">
                  <c:v>95.556909090909102</c:v>
                </c:pt>
                <c:pt idx="2">
                  <c:v>38.221111111111107</c:v>
                </c:pt>
                <c:pt idx="3">
                  <c:v>1.2786111111111114</c:v>
                </c:pt>
                <c:pt idx="4">
                  <c:v>0.91833333333333333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26336"/>
        <c:axId val="76932608"/>
      </c:scatterChart>
      <c:valAx>
        <c:axId val="7692633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932608"/>
        <c:crosses val="autoZero"/>
        <c:crossBetween val="midCat"/>
      </c:valAx>
      <c:valAx>
        <c:axId val="769326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6926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'NO2'!$B$44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'NO2'!$C$50:$H$50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2.1271435267356433</c:v>
                  </c:pt>
                  <c:pt idx="2">
                    <c:v>0.36084391824351569</c:v>
                  </c:pt>
                  <c:pt idx="3">
                    <c:v>1.1174521339154047</c:v>
                  </c:pt>
                </c:numCache>
              </c:numRef>
            </c:plus>
            <c:minus>
              <c:numRef>
                <c:f>'NO2'!$C$50:$H$50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2.1271435267356433</c:v>
                  </c:pt>
                  <c:pt idx="2">
                    <c:v>0.36084391824351569</c:v>
                  </c:pt>
                  <c:pt idx="3">
                    <c:v>1.1174521339154047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'NO2'!$C$44:$H$44</c:f>
              <c:numCache>
                <c:formatCode>0.0</c:formatCode>
                <c:ptCount val="6"/>
                <c:pt idx="0">
                  <c:v>0.19607843137254902</c:v>
                </c:pt>
                <c:pt idx="1">
                  <c:v>49.583333333333336</c:v>
                </c:pt>
                <c:pt idx="2">
                  <c:v>1.6666666666666667</c:v>
                </c:pt>
                <c:pt idx="3">
                  <c:v>4.1935483870967749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'NO2'!$B$45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'NO2'!$C$51:$H$51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16.406498013998387</c:v>
                  </c:pt>
                  <c:pt idx="2">
                    <c:v>0.47735163489123117</c:v>
                  </c:pt>
                  <c:pt idx="3">
                    <c:v>0</c:v>
                  </c:pt>
                </c:numCache>
              </c:numRef>
            </c:plus>
            <c:minus>
              <c:numRef>
                <c:f>'NO2'!$C$51:$H$51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16.406498013998387</c:v>
                  </c:pt>
                  <c:pt idx="2">
                    <c:v>0.47735163489123117</c:v>
                  </c:pt>
                  <c:pt idx="3">
                    <c:v>0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'NO2'!$C$45:$H$45</c:f>
              <c:numCache>
                <c:formatCode>0.0</c:formatCode>
                <c:ptCount val="6"/>
                <c:pt idx="0">
                  <c:v>0</c:v>
                </c:pt>
                <c:pt idx="1">
                  <c:v>71.458333333333329</c:v>
                </c:pt>
                <c:pt idx="2">
                  <c:v>2.2916666666666665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'NO2'!$B$46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'NO2'!$C$52:$H$52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8.4951732619176159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'NO2'!$C$52:$H$52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8.4951732619176159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'NO2'!$C$46:$H$46</c:f>
              <c:numCache>
                <c:formatCode>0.0</c:formatCode>
                <c:ptCount val="6"/>
                <c:pt idx="0">
                  <c:v>9.8039215686274508E-2</c:v>
                </c:pt>
                <c:pt idx="1">
                  <c:v>106.875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'NO2'!$B$47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'NO2'!$C$47:$H$47</c:f>
              <c:numCache>
                <c:formatCode>0.0</c:formatCode>
                <c:ptCount val="6"/>
                <c:pt idx="0">
                  <c:v>0</c:v>
                </c:pt>
                <c:pt idx="1">
                  <c:v>84.375</c:v>
                </c:pt>
                <c:pt idx="2">
                  <c:v>2.1875</c:v>
                </c:pt>
                <c:pt idx="3">
                  <c:v>1.6129032258064517</c:v>
                </c:pt>
                <c:pt idx="4">
                  <c:v>2.7272727272727271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'NO2'!$B$55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'NO2'!$C$54:$F$54</c:f>
              <c:numCache>
                <c:formatCode>General</c:formatCode>
                <c:ptCount val="4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</c:numCache>
            </c:numRef>
          </c:xVal>
          <c:yVal>
            <c:numRef>
              <c:f>'NO2'!$C$55:$F$55</c:f>
              <c:numCache>
                <c:formatCode>0.0</c:formatCode>
                <c:ptCount val="4"/>
                <c:pt idx="0">
                  <c:v>0.29411764705882354</c:v>
                </c:pt>
                <c:pt idx="1">
                  <c:v>0</c:v>
                </c:pt>
                <c:pt idx="2">
                  <c:v>0</c:v>
                </c:pt>
                <c:pt idx="3">
                  <c:v>2.4242424242424243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'NO2'!$B$56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'NO2'!$C$54:$F$54</c:f>
              <c:numCache>
                <c:formatCode>General</c:formatCode>
                <c:ptCount val="4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</c:numCache>
            </c:numRef>
          </c:xVal>
          <c:yVal>
            <c:numRef>
              <c:f>'NO2'!$C$56:$F$56</c:f>
              <c:numCache>
                <c:formatCode>0.0</c:formatCode>
                <c:ptCount val="4"/>
                <c:pt idx="0">
                  <c:v>0.88235294117647067</c:v>
                </c:pt>
                <c:pt idx="1">
                  <c:v>1.5625</c:v>
                </c:pt>
                <c:pt idx="2">
                  <c:v>351.93548387096774</c:v>
                </c:pt>
                <c:pt idx="3">
                  <c:v>4.2424242424242422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'NO2'!$B$57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'NO2'!$C$54:$F$54</c:f>
              <c:numCache>
                <c:formatCode>General</c:formatCode>
                <c:ptCount val="4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</c:numCache>
            </c:numRef>
          </c:xVal>
          <c:yVal>
            <c:numRef>
              <c:f>'NO2'!$C$57:$F$57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0.967741935483871</c:v>
                </c:pt>
                <c:pt idx="3">
                  <c:v>4.8484848484848486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15968"/>
        <c:axId val="112917888"/>
      </c:scatterChart>
      <c:valAx>
        <c:axId val="112915968"/>
        <c:scaling>
          <c:orientation val="minMax"/>
          <c:max val="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2917888"/>
        <c:crosses val="autoZero"/>
        <c:crossBetween val="midCat"/>
      </c:valAx>
      <c:valAx>
        <c:axId val="112917888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Nitrite (uM)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29159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'Fe(II)'!$B$44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'Fe(II)'!$C$50:$J$50</c:f>
                <c:numCache>
                  <c:formatCode>General</c:formatCode>
                  <c:ptCount val="8"/>
                  <c:pt idx="0">
                    <c:v>2.5603116150315994E-2</c:v>
                  </c:pt>
                  <c:pt idx="1">
                    <c:v>2.5660011963983341E-2</c:v>
                  </c:pt>
                  <c:pt idx="2">
                    <c:v>3.3352079293710646E-2</c:v>
                  </c:pt>
                  <c:pt idx="3">
                    <c:v>5.8184917302708528E-2</c:v>
                  </c:pt>
                  <c:pt idx="4">
                    <c:v>0.12184890591340951</c:v>
                  </c:pt>
                  <c:pt idx="5">
                    <c:v>0.28823931248828549</c:v>
                  </c:pt>
                  <c:pt idx="6">
                    <c:v>0.32096171797935968</c:v>
                  </c:pt>
                  <c:pt idx="7">
                    <c:v>0.14268436619841476</c:v>
                  </c:pt>
                </c:numCache>
              </c:numRef>
            </c:plus>
            <c:minus>
              <c:numRef>
                <c:f>'Fe(II)'!$C$50:$J$50</c:f>
                <c:numCache>
                  <c:formatCode>General</c:formatCode>
                  <c:ptCount val="8"/>
                  <c:pt idx="0">
                    <c:v>2.5603116150315994E-2</c:v>
                  </c:pt>
                  <c:pt idx="1">
                    <c:v>2.5660011963983341E-2</c:v>
                  </c:pt>
                  <c:pt idx="2">
                    <c:v>3.3352079293710646E-2</c:v>
                  </c:pt>
                  <c:pt idx="3">
                    <c:v>5.8184917302708528E-2</c:v>
                  </c:pt>
                  <c:pt idx="4">
                    <c:v>0.12184890591340951</c:v>
                  </c:pt>
                  <c:pt idx="5">
                    <c:v>0.28823931248828549</c:v>
                  </c:pt>
                  <c:pt idx="6">
                    <c:v>0.32096171797935968</c:v>
                  </c:pt>
                  <c:pt idx="7">
                    <c:v>0.14268436619841476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'Fe(II)'!$C$44:$J$44</c:f>
              <c:numCache>
                <c:formatCode>0.0</c:formatCode>
                <c:ptCount val="8"/>
                <c:pt idx="0">
                  <c:v>0.21433850702143378</c:v>
                </c:pt>
                <c:pt idx="1">
                  <c:v>0.38518518518518513</c:v>
                </c:pt>
                <c:pt idx="2">
                  <c:v>0.60407569141193596</c:v>
                </c:pt>
                <c:pt idx="3">
                  <c:v>0.87967326421614833</c:v>
                </c:pt>
                <c:pt idx="4">
                  <c:v>1.4454277286135693</c:v>
                </c:pt>
                <c:pt idx="5">
                  <c:v>2.5252525252525255</c:v>
                </c:pt>
                <c:pt idx="6">
                  <c:v>2.9148311306901618</c:v>
                </c:pt>
                <c:pt idx="7">
                  <c:v>3.2967836257309937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'Fe(II)'!$B$45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'Fe(II)'!$C$51:$J$51</c:f>
                <c:numCache>
                  <c:formatCode>General</c:formatCode>
                  <c:ptCount val="8"/>
                  <c:pt idx="0">
                    <c:v>3.3869739061018769E-2</c:v>
                  </c:pt>
                  <c:pt idx="1">
                    <c:v>2.5660011963983403E-2</c:v>
                  </c:pt>
                  <c:pt idx="2">
                    <c:v>5.7767495874772694E-2</c:v>
                  </c:pt>
                  <c:pt idx="3">
                    <c:v>8.3259730695574366E-2</c:v>
                  </c:pt>
                  <c:pt idx="4">
                    <c:v>0.11706864208250402</c:v>
                  </c:pt>
                  <c:pt idx="5">
                    <c:v>5.4472109922588489E-2</c:v>
                  </c:pt>
                  <c:pt idx="6">
                    <c:v>0.14443697190092547</c:v>
                  </c:pt>
                  <c:pt idx="7">
                    <c:v>0.21148356932002074</c:v>
                  </c:pt>
                </c:numCache>
              </c:numRef>
            </c:plus>
            <c:minus>
              <c:numRef>
                <c:f>'Fe(II)'!$C$51:$J$51</c:f>
                <c:numCache>
                  <c:formatCode>General</c:formatCode>
                  <c:ptCount val="8"/>
                  <c:pt idx="0">
                    <c:v>3.3869739061018769E-2</c:v>
                  </c:pt>
                  <c:pt idx="1">
                    <c:v>2.5660011963983403E-2</c:v>
                  </c:pt>
                  <c:pt idx="2">
                    <c:v>5.7767495874772694E-2</c:v>
                  </c:pt>
                  <c:pt idx="3">
                    <c:v>8.3259730695574366E-2</c:v>
                  </c:pt>
                  <c:pt idx="4">
                    <c:v>0.11706864208250402</c:v>
                  </c:pt>
                  <c:pt idx="5">
                    <c:v>5.4472109922588489E-2</c:v>
                  </c:pt>
                  <c:pt idx="6">
                    <c:v>0.14443697190092547</c:v>
                  </c:pt>
                  <c:pt idx="7">
                    <c:v>0.21148356932002074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'Fe(II)'!$C$45:$J$45</c:f>
              <c:numCache>
                <c:formatCode>0.0</c:formatCode>
                <c:ptCount val="8"/>
                <c:pt idx="0">
                  <c:v>0.3473762010347376</c:v>
                </c:pt>
                <c:pt idx="1">
                  <c:v>0.54074074074074074</c:v>
                </c:pt>
                <c:pt idx="2">
                  <c:v>1.0917030567685588</c:v>
                </c:pt>
                <c:pt idx="3">
                  <c:v>2.0159178971620064</c:v>
                </c:pt>
                <c:pt idx="4">
                  <c:v>2.610619469026549</c:v>
                </c:pt>
                <c:pt idx="5">
                  <c:v>3.5786435786435788</c:v>
                </c:pt>
                <c:pt idx="6">
                  <c:v>4.0088105726872243</c:v>
                </c:pt>
                <c:pt idx="7">
                  <c:v>4.5175438596491224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'Fe(II)'!$B$46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'Fe(II)'!$C$52:$J$52</c:f>
                <c:numCache>
                  <c:formatCode>General</c:formatCode>
                  <c:ptCount val="8"/>
                  <c:pt idx="0">
                    <c:v>0.18857872612229254</c:v>
                  </c:pt>
                  <c:pt idx="1">
                    <c:v>7.6980035891950085E-2</c:v>
                  </c:pt>
                  <c:pt idx="2">
                    <c:v>4.366812227074246E-2</c:v>
                  </c:pt>
                  <c:pt idx="3">
                    <c:v>0.22137958339887001</c:v>
                  </c:pt>
                  <c:pt idx="4">
                    <c:v>0.29461628842829185</c:v>
                  </c:pt>
                  <c:pt idx="5">
                    <c:v>0.61386950278227337</c:v>
                  </c:pt>
                  <c:pt idx="6">
                    <c:v>0.52786900052918306</c:v>
                  </c:pt>
                  <c:pt idx="7">
                    <c:v>0.3070175438596493</c:v>
                  </c:pt>
                </c:numCache>
              </c:numRef>
            </c:plus>
            <c:minus>
              <c:numRef>
                <c:f>'Fe(II)'!$C$52:$J$52</c:f>
                <c:numCache>
                  <c:formatCode>General</c:formatCode>
                  <c:ptCount val="8"/>
                  <c:pt idx="0">
                    <c:v>0.18857872612229254</c:v>
                  </c:pt>
                  <c:pt idx="1">
                    <c:v>7.6980035891950085E-2</c:v>
                  </c:pt>
                  <c:pt idx="2">
                    <c:v>4.366812227074246E-2</c:v>
                  </c:pt>
                  <c:pt idx="3">
                    <c:v>0.22137958339887001</c:v>
                  </c:pt>
                  <c:pt idx="4">
                    <c:v>0.29461628842829185</c:v>
                  </c:pt>
                  <c:pt idx="5">
                    <c:v>0.61386950278227337</c:v>
                  </c:pt>
                  <c:pt idx="6">
                    <c:v>0.52786900052918306</c:v>
                  </c:pt>
                  <c:pt idx="7">
                    <c:v>0.3070175438596493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'Fe(II)'!$C$46:$J$46</c:f>
              <c:numCache>
                <c:formatCode>0.0</c:formatCode>
                <c:ptCount val="8"/>
                <c:pt idx="0">
                  <c:v>0.60606060606060597</c:v>
                </c:pt>
                <c:pt idx="1">
                  <c:v>0.8222222222222223</c:v>
                </c:pt>
                <c:pt idx="2">
                  <c:v>3.2532751091703052</c:v>
                </c:pt>
                <c:pt idx="3">
                  <c:v>3.6433134359618808</c:v>
                </c:pt>
                <c:pt idx="4">
                  <c:v>4.7418879056047203</c:v>
                </c:pt>
                <c:pt idx="5">
                  <c:v>6.0317460317460316</c:v>
                </c:pt>
                <c:pt idx="6">
                  <c:v>6.152716593245227</c:v>
                </c:pt>
                <c:pt idx="7">
                  <c:v>6.447368421052631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'Fe(II)'!$B$47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'Fe(II)'!$C$47:$J$47</c:f>
              <c:numCache>
                <c:formatCode>0.0</c:formatCode>
                <c:ptCount val="8"/>
                <c:pt idx="0">
                  <c:v>0.35476718403547669</c:v>
                </c:pt>
                <c:pt idx="1">
                  <c:v>0.53333333333333333</c:v>
                </c:pt>
                <c:pt idx="2">
                  <c:v>0.67685589519650657</c:v>
                </c:pt>
                <c:pt idx="3">
                  <c:v>0.96764059063776309</c:v>
                </c:pt>
                <c:pt idx="4">
                  <c:v>1.7256637168141593</c:v>
                </c:pt>
                <c:pt idx="5">
                  <c:v>2.6623376623376624</c:v>
                </c:pt>
                <c:pt idx="6">
                  <c:v>2.6651982378854622</c:v>
                </c:pt>
                <c:pt idx="7">
                  <c:v>2.9605263157894739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'Fe(II)'!$B$55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'Fe(II)'!$C$54:$G$54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'Fe(II)'!$C$55:$G$55</c:f>
              <c:numCache>
                <c:formatCode>0.0</c:formatCode>
                <c:ptCount val="5"/>
                <c:pt idx="0">
                  <c:v>0.48780487804878042</c:v>
                </c:pt>
                <c:pt idx="1">
                  <c:v>0.57777777777777772</c:v>
                </c:pt>
                <c:pt idx="2">
                  <c:v>0.55309734513274345</c:v>
                </c:pt>
                <c:pt idx="3">
                  <c:v>0.66079295154185014</c:v>
                </c:pt>
                <c:pt idx="4">
                  <c:v>0.72368421052631582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'Fe(II)'!$B$56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'Fe(II)'!$C$54:$G$54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'Fe(II)'!$C$56:$G$56</c:f>
              <c:numCache>
                <c:formatCode>0.0</c:formatCode>
                <c:ptCount val="5"/>
                <c:pt idx="0">
                  <c:v>1.4412416851441241</c:v>
                </c:pt>
                <c:pt idx="1">
                  <c:v>1.6222222222222222</c:v>
                </c:pt>
                <c:pt idx="2">
                  <c:v>0.75221238938053103</c:v>
                </c:pt>
                <c:pt idx="3">
                  <c:v>1.2555066079295154</c:v>
                </c:pt>
                <c:pt idx="4">
                  <c:v>1.4254385964912282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'Fe(II)'!$B$57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'Fe(II)'!$C$54:$G$54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'Fe(II)'!$C$57:$G$57</c:f>
              <c:numCache>
                <c:formatCode>0.0</c:formatCode>
                <c:ptCount val="5"/>
                <c:pt idx="0">
                  <c:v>0.53215077605321504</c:v>
                </c:pt>
                <c:pt idx="1">
                  <c:v>0.66666666666666663</c:v>
                </c:pt>
                <c:pt idx="2">
                  <c:v>0.68584070796460184</c:v>
                </c:pt>
                <c:pt idx="3">
                  <c:v>0.85903083700440519</c:v>
                </c:pt>
                <c:pt idx="4">
                  <c:v>1.0307017543859649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65120"/>
        <c:axId val="112967040"/>
      </c:scatterChart>
      <c:valAx>
        <c:axId val="112965120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2967040"/>
        <c:crosses val="autoZero"/>
        <c:crossBetween val="midCat"/>
      </c:valAx>
      <c:valAx>
        <c:axId val="112967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Fe(II) (mM)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2965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'Fe(tot)'!$B$44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'Fe(tot)'!$C$50:$J$50</c:f>
                <c:numCache>
                  <c:formatCode>General</c:formatCode>
                  <c:ptCount val="8"/>
                  <c:pt idx="0">
                    <c:v>8.3945430093130449E-2</c:v>
                  </c:pt>
                  <c:pt idx="1">
                    <c:v>0.10020555006273096</c:v>
                  </c:pt>
                  <c:pt idx="2">
                    <c:v>0.14537834319823981</c:v>
                  </c:pt>
                  <c:pt idx="3">
                    <c:v>4.5779648118953707E-2</c:v>
                  </c:pt>
                  <c:pt idx="4">
                    <c:v>0.23862374170152575</c:v>
                  </c:pt>
                  <c:pt idx="5">
                    <c:v>0.18152591090056469</c:v>
                  </c:pt>
                  <c:pt idx="6">
                    <c:v>0.23310584238454513</c:v>
                  </c:pt>
                  <c:pt idx="7">
                    <c:v>0.14601596751051302</c:v>
                  </c:pt>
                </c:numCache>
              </c:numRef>
            </c:plus>
            <c:minus>
              <c:numRef>
                <c:f>'Fe(tot)'!$C$50:$J$50</c:f>
                <c:numCache>
                  <c:formatCode>General</c:formatCode>
                  <c:ptCount val="8"/>
                  <c:pt idx="0">
                    <c:v>8.3945430093130449E-2</c:v>
                  </c:pt>
                  <c:pt idx="1">
                    <c:v>0.10020555006273096</c:v>
                  </c:pt>
                  <c:pt idx="2">
                    <c:v>0.14537834319823981</c:v>
                  </c:pt>
                  <c:pt idx="3">
                    <c:v>4.5779648118953707E-2</c:v>
                  </c:pt>
                  <c:pt idx="4">
                    <c:v>0.23862374170152575</c:v>
                  </c:pt>
                  <c:pt idx="5">
                    <c:v>0.18152591090056469</c:v>
                  </c:pt>
                  <c:pt idx="6">
                    <c:v>0.23310584238454513</c:v>
                  </c:pt>
                  <c:pt idx="7">
                    <c:v>0.14601596751051302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'Fe(tot)'!$C$44:$J$44</c:f>
              <c:numCache>
                <c:formatCode>0.0</c:formatCode>
                <c:ptCount val="8"/>
                <c:pt idx="0">
                  <c:v>1.3377679231337769</c:v>
                </c:pt>
                <c:pt idx="1">
                  <c:v>1.9851851851851852</c:v>
                </c:pt>
                <c:pt idx="2">
                  <c:v>2.1906841339155747</c:v>
                </c:pt>
                <c:pt idx="3">
                  <c:v>2.1845219394701019</c:v>
                </c:pt>
                <c:pt idx="4">
                  <c:v>2.2861356932153392</c:v>
                </c:pt>
                <c:pt idx="5">
                  <c:v>2.6118326118326123</c:v>
                </c:pt>
                <c:pt idx="6">
                  <c:v>3.1277533039647576</c:v>
                </c:pt>
                <c:pt idx="7">
                  <c:v>3.5891812865497079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'Fe(tot)'!$B$45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'Fe(tot)'!$C$51:$J$51</c:f>
                <c:numCache>
                  <c:formatCode>General</c:formatCode>
                  <c:ptCount val="8"/>
                  <c:pt idx="0">
                    <c:v>3.8404674225473938E-2</c:v>
                  </c:pt>
                  <c:pt idx="1">
                    <c:v>0.13877773329774218</c:v>
                  </c:pt>
                  <c:pt idx="2">
                    <c:v>3.3352079293710778E-2</c:v>
                  </c:pt>
                  <c:pt idx="3">
                    <c:v>0.12112156403079724</c:v>
                  </c:pt>
                  <c:pt idx="4">
                    <c:v>8.9412652308127963E-2</c:v>
                  </c:pt>
                  <c:pt idx="5">
                    <c:v>5.4389598220420729E-16</c:v>
                  </c:pt>
                  <c:pt idx="6">
                    <c:v>0.15626869789862538</c:v>
                  </c:pt>
                  <c:pt idx="7">
                    <c:v>0.24452819712979179</c:v>
                  </c:pt>
                </c:numCache>
              </c:numRef>
            </c:plus>
            <c:minus>
              <c:numRef>
                <c:f>'Fe(tot)'!$C$51:$J$51</c:f>
                <c:numCache>
                  <c:formatCode>General</c:formatCode>
                  <c:ptCount val="8"/>
                  <c:pt idx="0">
                    <c:v>3.8404674225473938E-2</c:v>
                  </c:pt>
                  <c:pt idx="1">
                    <c:v>0.13877773329774218</c:v>
                  </c:pt>
                  <c:pt idx="2">
                    <c:v>3.3352079293710778E-2</c:v>
                  </c:pt>
                  <c:pt idx="3">
                    <c:v>0.12112156403079724</c:v>
                  </c:pt>
                  <c:pt idx="4">
                    <c:v>8.9412652308127963E-2</c:v>
                  </c:pt>
                  <c:pt idx="5">
                    <c:v>5.4389598220420729E-16</c:v>
                  </c:pt>
                  <c:pt idx="6">
                    <c:v>0.15626869789862538</c:v>
                  </c:pt>
                  <c:pt idx="7">
                    <c:v>0.24452819712979179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'Fe(tot)'!$C$45:$J$45</c:f>
              <c:numCache>
                <c:formatCode>0.0</c:formatCode>
                <c:ptCount val="8"/>
                <c:pt idx="0">
                  <c:v>1.4190687361419068</c:v>
                </c:pt>
                <c:pt idx="1">
                  <c:v>2.1333333333333333</c:v>
                </c:pt>
                <c:pt idx="2">
                  <c:v>2.2634643377001455</c:v>
                </c:pt>
                <c:pt idx="3">
                  <c:v>2.4264320871295424</c:v>
                </c:pt>
                <c:pt idx="4">
                  <c:v>2.9351032448377588</c:v>
                </c:pt>
                <c:pt idx="5">
                  <c:v>3.506493506493507</c:v>
                </c:pt>
                <c:pt idx="6">
                  <c:v>4.1336270190895741</c:v>
                </c:pt>
                <c:pt idx="7">
                  <c:v>4.7514619883040927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'Fe(tot)'!$B$46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'Fe(tot)'!$C$52:$J$52</c:f>
                <c:numCache>
                  <c:formatCode>General</c:formatCode>
                  <c:ptCount val="8"/>
                  <c:pt idx="0">
                    <c:v>0.18857872612229221</c:v>
                  </c:pt>
                  <c:pt idx="1">
                    <c:v>0.2222222222222221</c:v>
                  </c:pt>
                  <c:pt idx="2">
                    <c:v>0.10005623788113228</c:v>
                  </c:pt>
                  <c:pt idx="3">
                    <c:v>0.30788564247565198</c:v>
                  </c:pt>
                  <c:pt idx="4">
                    <c:v>0.34558626884542765</c:v>
                  </c:pt>
                  <c:pt idx="5">
                    <c:v>0.55984922754881217</c:v>
                  </c:pt>
                  <c:pt idx="6">
                    <c:v>0.59525727044667587</c:v>
                  </c:pt>
                  <c:pt idx="7">
                    <c:v>0.58020862084749802</c:v>
                  </c:pt>
                </c:numCache>
              </c:numRef>
            </c:plus>
            <c:minus>
              <c:numRef>
                <c:f>'Fe(tot)'!$C$52:$J$52</c:f>
                <c:numCache>
                  <c:formatCode>General</c:formatCode>
                  <c:ptCount val="8"/>
                  <c:pt idx="0">
                    <c:v>0.18857872612229221</c:v>
                  </c:pt>
                  <c:pt idx="1">
                    <c:v>0.2222222222222221</c:v>
                  </c:pt>
                  <c:pt idx="2">
                    <c:v>0.10005623788113228</c:v>
                  </c:pt>
                  <c:pt idx="3">
                    <c:v>0.30788564247565198</c:v>
                  </c:pt>
                  <c:pt idx="4">
                    <c:v>0.34558626884542765</c:v>
                  </c:pt>
                  <c:pt idx="5">
                    <c:v>0.55984922754881217</c:v>
                  </c:pt>
                  <c:pt idx="6">
                    <c:v>0.59525727044667587</c:v>
                  </c:pt>
                  <c:pt idx="7">
                    <c:v>0.58020862084749802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'Fe(tot)'!$C$46:$J$46</c:f>
              <c:numCache>
                <c:formatCode>0.0</c:formatCode>
                <c:ptCount val="8"/>
                <c:pt idx="0">
                  <c:v>1.9364375461936438</c:v>
                </c:pt>
                <c:pt idx="1">
                  <c:v>2.7555555555555551</c:v>
                </c:pt>
                <c:pt idx="2">
                  <c:v>4.1266375545851526</c:v>
                </c:pt>
                <c:pt idx="3">
                  <c:v>4.5962928055293748</c:v>
                </c:pt>
                <c:pt idx="4">
                  <c:v>5.7300884955752212</c:v>
                </c:pt>
                <c:pt idx="5">
                  <c:v>6.0606060606060614</c:v>
                </c:pt>
                <c:pt idx="6">
                  <c:v>6.6813509544787069</c:v>
                </c:pt>
                <c:pt idx="7">
                  <c:v>7.4122807017543861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'Fe(tot)'!$B$47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'Fe(tot)'!$D$47:$J$47</c:f>
              <c:numCache>
                <c:formatCode>0.0</c:formatCode>
                <c:ptCount val="7"/>
                <c:pt idx="0">
                  <c:v>2.8222222222222224</c:v>
                </c:pt>
                <c:pt idx="1">
                  <c:v>2.4235807860262009</c:v>
                </c:pt>
                <c:pt idx="2">
                  <c:v>2.4630851398052154</c:v>
                </c:pt>
                <c:pt idx="3">
                  <c:v>2.6769911504424782</c:v>
                </c:pt>
                <c:pt idx="4">
                  <c:v>2.8138528138528143</c:v>
                </c:pt>
                <c:pt idx="5">
                  <c:v>2.9074889867841409</c:v>
                </c:pt>
                <c:pt idx="6">
                  <c:v>3.0701754385964914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'Fe(tot)'!$B$55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'Fe(tot)'!$C$54:$G$54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'Fe(tot)'!$C$55:$G$55</c:f>
              <c:numCache>
                <c:formatCode>0.0</c:formatCode>
                <c:ptCount val="5"/>
                <c:pt idx="0">
                  <c:v>1.8625277161862528</c:v>
                </c:pt>
                <c:pt idx="1">
                  <c:v>2</c:v>
                </c:pt>
                <c:pt idx="2">
                  <c:v>2.0132743362831858</c:v>
                </c:pt>
                <c:pt idx="3">
                  <c:v>2.2246696035242293</c:v>
                </c:pt>
                <c:pt idx="4">
                  <c:v>2.0394736842105261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'Fe(tot)'!$B$56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'Fe(tot)'!$C$54:$G$54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'Fe(tot)'!$C$56:$G$56</c:f>
              <c:numCache>
                <c:formatCode>0.0</c:formatCode>
                <c:ptCount val="5"/>
                <c:pt idx="0">
                  <c:v>2.1286031042128601</c:v>
                </c:pt>
                <c:pt idx="1">
                  <c:v>2.4222222222222225</c:v>
                </c:pt>
                <c:pt idx="2">
                  <c:v>2.0353982300884956</c:v>
                </c:pt>
                <c:pt idx="3">
                  <c:v>2.0044052863436121</c:v>
                </c:pt>
                <c:pt idx="4">
                  <c:v>2.2149122807017543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'Fe(tot)'!$B$57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'Fe(tot)'!$C$54:$G$54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'Fe(tot)'!$C$57:$G$57</c:f>
              <c:numCache>
                <c:formatCode>0.0</c:formatCode>
                <c:ptCount val="5"/>
                <c:pt idx="0">
                  <c:v>1.9955654101995564</c:v>
                </c:pt>
                <c:pt idx="1">
                  <c:v>2.1333333333333333</c:v>
                </c:pt>
                <c:pt idx="2">
                  <c:v>2.3893805309734515</c:v>
                </c:pt>
                <c:pt idx="3">
                  <c:v>2.5550660792951541</c:v>
                </c:pt>
                <c:pt idx="4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42944"/>
        <c:axId val="113044864"/>
      </c:scatterChart>
      <c:valAx>
        <c:axId val="113042944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044864"/>
        <c:crosses val="autoZero"/>
        <c:crossBetween val="midCat"/>
      </c:valAx>
      <c:valAx>
        <c:axId val="113044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 (total</a:t>
                </a:r>
                <a:r>
                  <a:rPr lang="en-GB" baseline="0"/>
                  <a:t> bioavailable) (mM)</a:t>
                </a:r>
                <a:endParaRPr lang="en-GB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3042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'% Fe(II)'!$B$47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plus>
            <c:min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Fe(II)'!$C$47:$J$47</c:f>
              <c:numCache>
                <c:formatCode>0.0</c:formatCode>
                <c:ptCount val="8"/>
                <c:pt idx="0">
                  <c:v>16.01595835466803</c:v>
                </c:pt>
                <c:pt idx="1">
                  <c:v>19.39906156103369</c:v>
                </c:pt>
                <c:pt idx="2">
                  <c:v>27.601152045318027</c:v>
                </c:pt>
                <c:pt idx="3">
                  <c:v>40.249838385900446</c:v>
                </c:pt>
                <c:pt idx="4">
                  <c:v>63.328438328438324</c:v>
                </c:pt>
                <c:pt idx="5">
                  <c:v>95.963963963963963</c:v>
                </c:pt>
                <c:pt idx="6">
                  <c:v>93.022128556375137</c:v>
                </c:pt>
                <c:pt idx="7">
                  <c:v>91.944590672135575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'% Fe(II)'!$B$48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'% Fe(II)'!$C$54:$J$54</c:f>
                <c:numCache>
                  <c:formatCode>General</c:formatCode>
                  <c:ptCount val="8"/>
                  <c:pt idx="0">
                    <c:v>1.792335249731265</c:v>
                  </c:pt>
                  <c:pt idx="1">
                    <c:v>0.55876156831075652</c:v>
                  </c:pt>
                  <c:pt idx="2">
                    <c:v>3.2148405178674144</c:v>
                  </c:pt>
                  <c:pt idx="3">
                    <c:v>3.1058390605718702</c:v>
                  </c:pt>
                  <c:pt idx="4">
                    <c:v>2.9646578991834156</c:v>
                  </c:pt>
                  <c:pt idx="5">
                    <c:v>0</c:v>
                  </c:pt>
                  <c:pt idx="6">
                    <c:v>1.073092382680866</c:v>
                  </c:pt>
                  <c:pt idx="7">
                    <c:v>1.5808408487836108</c:v>
                  </c:pt>
                </c:numCache>
              </c:numRef>
            </c:plus>
            <c:minus>
              <c:numRef>
                <c:f>'% Fe(II)'!$C$54:$J$54</c:f>
                <c:numCache>
                  <c:formatCode>General</c:formatCode>
                  <c:ptCount val="8"/>
                  <c:pt idx="0">
                    <c:v>1.792335249731265</c:v>
                  </c:pt>
                  <c:pt idx="1">
                    <c:v>0.55876156831075652</c:v>
                  </c:pt>
                  <c:pt idx="2">
                    <c:v>3.2148405178674144</c:v>
                  </c:pt>
                  <c:pt idx="3">
                    <c:v>3.1058390605718702</c:v>
                  </c:pt>
                  <c:pt idx="4">
                    <c:v>2.9646578991834156</c:v>
                  </c:pt>
                  <c:pt idx="5">
                    <c:v>0</c:v>
                  </c:pt>
                  <c:pt idx="6">
                    <c:v>1.073092382680866</c:v>
                  </c:pt>
                  <c:pt idx="7">
                    <c:v>1.5808408487836108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Fe(II)'!$C$48:$J$48</c:f>
              <c:numCache>
                <c:formatCode>0.0</c:formatCode>
                <c:ptCount val="8"/>
                <c:pt idx="0">
                  <c:v>24.449958643507031</c:v>
                </c:pt>
                <c:pt idx="1">
                  <c:v>25.368458652790295</c:v>
                </c:pt>
                <c:pt idx="2">
                  <c:v>48.260432378079436</c:v>
                </c:pt>
                <c:pt idx="3">
                  <c:v>83.144489030609179</c:v>
                </c:pt>
                <c:pt idx="4">
                  <c:v>88.946759259259238</c:v>
                </c:pt>
                <c:pt idx="5">
                  <c:v>100</c:v>
                </c:pt>
                <c:pt idx="6">
                  <c:v>96.989217985781565</c:v>
                </c:pt>
                <c:pt idx="7">
                  <c:v>95.100553041729498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'% Fe(II)'!$B$49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'% Fe(II)'!$C$55:$J$55</c:f>
                <c:numCache>
                  <c:formatCode>General</c:formatCode>
                  <c:ptCount val="8"/>
                  <c:pt idx="0">
                    <c:v>7.2231664338465293</c:v>
                  </c:pt>
                  <c:pt idx="1">
                    <c:v>1.4026741008964549</c:v>
                  </c:pt>
                  <c:pt idx="2">
                    <c:v>0.90621078503527941</c:v>
                  </c:pt>
                  <c:pt idx="3">
                    <c:v>0.7348215506332908</c:v>
                  </c:pt>
                  <c:pt idx="4">
                    <c:v>0.16478052875092628</c:v>
                  </c:pt>
                  <c:pt idx="5">
                    <c:v>1.6795644194607362</c:v>
                  </c:pt>
                  <c:pt idx="6">
                    <c:v>1.4374987820063032</c:v>
                  </c:pt>
                  <c:pt idx="7">
                    <c:v>3.1984455930638642</c:v>
                  </c:pt>
                </c:numCache>
              </c:numRef>
            </c:plus>
            <c:minus>
              <c:numRef>
                <c:f>'% Fe(II)'!$C$55:$J$55</c:f>
                <c:numCache>
                  <c:formatCode>General</c:formatCode>
                  <c:ptCount val="8"/>
                  <c:pt idx="0">
                    <c:v>7.2231664338465293</c:v>
                  </c:pt>
                  <c:pt idx="1">
                    <c:v>1.4026741008964549</c:v>
                  </c:pt>
                  <c:pt idx="2">
                    <c:v>0.90621078503527941</c:v>
                  </c:pt>
                  <c:pt idx="3">
                    <c:v>0.7348215506332908</c:v>
                  </c:pt>
                  <c:pt idx="4">
                    <c:v>0.16478052875092628</c:v>
                  </c:pt>
                  <c:pt idx="5">
                    <c:v>1.6795644194607362</c:v>
                  </c:pt>
                  <c:pt idx="6">
                    <c:v>1.4374987820063032</c:v>
                  </c:pt>
                  <c:pt idx="7">
                    <c:v>3.1984455930638642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Fe(II)'!$C$49:$J$49</c:f>
              <c:numCache>
                <c:formatCode>0.0</c:formatCode>
                <c:ptCount val="8"/>
                <c:pt idx="0">
                  <c:v>31.019781512197486</c:v>
                </c:pt>
                <c:pt idx="1">
                  <c:v>29.834486312072915</c:v>
                </c:pt>
                <c:pt idx="2">
                  <c:v>78.850232982772312</c:v>
                </c:pt>
                <c:pt idx="3">
                  <c:v>79.288940676715058</c:v>
                </c:pt>
                <c:pt idx="4">
                  <c:v>82.747925980398747</c:v>
                </c:pt>
                <c:pt idx="5">
                  <c:v>99.030303030303017</c:v>
                </c:pt>
                <c:pt idx="6">
                  <c:v>92.113575523851907</c:v>
                </c:pt>
                <c:pt idx="7">
                  <c:v>87.130178008096721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'% Fe(II)'!$B$50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Fe(II)'!$C$50:$J$50</c:f>
              <c:numCache>
                <c:formatCode>0.0</c:formatCode>
                <c:ptCount val="8"/>
                <c:pt idx="0">
                  <c:v>18.604651162790699</c:v>
                </c:pt>
                <c:pt idx="1">
                  <c:v>18.897637795275589</c:v>
                </c:pt>
                <c:pt idx="2">
                  <c:v>27.927927927927932</c:v>
                </c:pt>
                <c:pt idx="3">
                  <c:v>39.285714285714278</c:v>
                </c:pt>
                <c:pt idx="4">
                  <c:v>64.462809917355372</c:v>
                </c:pt>
                <c:pt idx="5">
                  <c:v>94.615384615384599</c:v>
                </c:pt>
                <c:pt idx="6">
                  <c:v>91.666666666666657</c:v>
                </c:pt>
                <c:pt idx="7">
                  <c:v>96.428571428571431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'% Fe(II)'!$B$58</c:f>
              <c:strCache>
                <c:ptCount val="1"/>
                <c:pt idx="0">
                  <c:v>HRCx</c:v>
                </c:pt>
              </c:strCache>
            </c:strRef>
          </c:tx>
          <c:xVal>
            <c:numRef>
              <c:f>'% Fe(II)'!$C$57:$G$57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'% Fe(II)'!$C$58:$G$58</c:f>
              <c:numCache>
                <c:formatCode>0.0</c:formatCode>
                <c:ptCount val="5"/>
                <c:pt idx="0">
                  <c:v>26.190476190476186</c:v>
                </c:pt>
                <c:pt idx="1">
                  <c:v>28.888888888888886</c:v>
                </c:pt>
                <c:pt idx="2">
                  <c:v>27.472527472527482</c:v>
                </c:pt>
                <c:pt idx="3">
                  <c:v>29.702970297029697</c:v>
                </c:pt>
                <c:pt idx="4">
                  <c:v>35.483870967741943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'% Fe(II)'!$B$59</c:f>
              <c:strCache>
                <c:ptCount val="1"/>
                <c:pt idx="0">
                  <c:v>MRCx</c:v>
                </c:pt>
              </c:strCache>
            </c:strRef>
          </c:tx>
          <c:xVal>
            <c:numRef>
              <c:f>'% Fe(II)'!$C$57:$G$57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'% Fe(II)'!$C$59:$G$59</c:f>
              <c:numCache>
                <c:formatCode>0.0</c:formatCode>
                <c:ptCount val="5"/>
                <c:pt idx="0">
                  <c:v>67.708333333333343</c:v>
                </c:pt>
                <c:pt idx="1">
                  <c:v>66.972477064220186</c:v>
                </c:pt>
                <c:pt idx="2">
                  <c:v>36.956521739130437</c:v>
                </c:pt>
                <c:pt idx="3">
                  <c:v>62.637362637362649</c:v>
                </c:pt>
                <c:pt idx="4">
                  <c:v>64.356435643564367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'% Fe(II)'!$B$60</c:f>
              <c:strCache>
                <c:ptCount val="1"/>
                <c:pt idx="0">
                  <c:v>EHCx</c:v>
                </c:pt>
              </c:strCache>
            </c:strRef>
          </c:tx>
          <c:xVal>
            <c:numRef>
              <c:f>'% Fe(II)'!$C$57:$G$57</c:f>
              <c:numCache>
                <c:formatCode>General</c:formatCode>
                <c:ptCount val="5"/>
                <c:pt idx="0">
                  <c:v>4.1666666666666664E-2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'% Fe(II)'!$C$60:$G$60</c:f>
              <c:numCache>
                <c:formatCode>0.0</c:formatCode>
                <c:ptCount val="5"/>
                <c:pt idx="0">
                  <c:v>26.666666666666668</c:v>
                </c:pt>
                <c:pt idx="1">
                  <c:v>31.25</c:v>
                </c:pt>
                <c:pt idx="2">
                  <c:v>28.703703703703702</c:v>
                </c:pt>
                <c:pt idx="3">
                  <c:v>33.620689655172413</c:v>
                </c:pt>
                <c:pt idx="4">
                  <c:v>41.228070175438596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65824"/>
        <c:axId val="113167744"/>
      </c:scatterChart>
      <c:valAx>
        <c:axId val="113165824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167744"/>
        <c:crosses val="autoZero"/>
        <c:crossBetween val="midCat"/>
      </c:valAx>
      <c:valAx>
        <c:axId val="11316774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Fe(II) of Fe (total bioavailable)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165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Tc!$R$141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plus>
            <c:minus>
              <c:numRef>
                <c:f>Tc!$S$147:$Z$147</c:f>
                <c:numCache>
                  <c:formatCode>General</c:formatCode>
                  <c:ptCount val="8"/>
                  <c:pt idx="0">
                    <c:v>0.48212288066203118</c:v>
                  </c:pt>
                  <c:pt idx="1">
                    <c:v>0.80185222087800112</c:v>
                  </c:pt>
                  <c:pt idx="2">
                    <c:v>0.44227236428392369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1.7038504415471707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Tc!$S$141:$Z$141</c:f>
              <c:numCache>
                <c:formatCode>0.0</c:formatCode>
                <c:ptCount val="8"/>
                <c:pt idx="0">
                  <c:v>98.258119658119654</c:v>
                </c:pt>
                <c:pt idx="1">
                  <c:v>97.469333333333353</c:v>
                </c:pt>
                <c:pt idx="2">
                  <c:v>97.238814814814816</c:v>
                </c:pt>
                <c:pt idx="3">
                  <c:v>89.084444444444443</c:v>
                </c:pt>
                <c:pt idx="4">
                  <c:v>53.063518518518521</c:v>
                </c:pt>
                <c:pt idx="5">
                  <c:v>12.128518518518518</c:v>
                </c:pt>
                <c:pt idx="6">
                  <c:v>5.6112962962962962</c:v>
                </c:pt>
                <c:pt idx="7">
                  <c:v>3.6740740740740745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Tc!$R$142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plus>
            <c:minus>
              <c:numRef>
                <c:f>Tc!$S$148:$Z$148</c:f>
                <c:numCache>
                  <c:formatCode>General</c:formatCode>
                  <c:ptCount val="8"/>
                  <c:pt idx="0">
                    <c:v>0.4810474029058856</c:v>
                  </c:pt>
                  <c:pt idx="1">
                    <c:v>1.2785502702869367</c:v>
                  </c:pt>
                  <c:pt idx="2">
                    <c:v>2.0248051647801533</c:v>
                  </c:pt>
                  <c:pt idx="3">
                    <c:v>6.5742959169663742</c:v>
                  </c:pt>
                  <c:pt idx="4">
                    <c:v>1.218053180030624</c:v>
                  </c:pt>
                  <c:pt idx="5">
                    <c:v>0.12389791945163749</c:v>
                  </c:pt>
                  <c:pt idx="6">
                    <c:v>0.12119231477488096</c:v>
                  </c:pt>
                  <c:pt idx="7">
                    <c:v>8.281412326617768E-2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Tc!$S$142:$Z$142</c:f>
              <c:numCache>
                <c:formatCode>0.0</c:formatCode>
                <c:ptCount val="8"/>
                <c:pt idx="0">
                  <c:v>99.130199430199426</c:v>
                </c:pt>
                <c:pt idx="1">
                  <c:v>97.719487179487189</c:v>
                </c:pt>
                <c:pt idx="2">
                  <c:v>94.776148148148152</c:v>
                </c:pt>
                <c:pt idx="3">
                  <c:v>35.285432098765426</c:v>
                </c:pt>
                <c:pt idx="4">
                  <c:v>6.4559259259259267</c:v>
                </c:pt>
                <c:pt idx="5">
                  <c:v>2.4183333333333334</c:v>
                </c:pt>
                <c:pt idx="6">
                  <c:v>2.344074074074074</c:v>
                </c:pt>
                <c:pt idx="7">
                  <c:v>1.8212962962962962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Tc!$R$143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plus>
            <c:minus>
              <c:numRef>
                <c:f>Tc!$S$149:$Z$149</c:f>
                <c:numCache>
                  <c:formatCode>General</c:formatCode>
                  <c:ptCount val="8"/>
                  <c:pt idx="0">
                    <c:v>1.0701764951708628</c:v>
                  </c:pt>
                  <c:pt idx="1">
                    <c:v>0.91303418806276326</c:v>
                  </c:pt>
                  <c:pt idx="2">
                    <c:v>3.4463999364620963</c:v>
                  </c:pt>
                  <c:pt idx="3">
                    <c:v>0.72908533937994247</c:v>
                  </c:pt>
                  <c:pt idx="4">
                    <c:v>0.53059012717820586</c:v>
                  </c:pt>
                  <c:pt idx="5">
                    <c:v>0.2798380539164626</c:v>
                  </c:pt>
                  <c:pt idx="6">
                    <c:v>0.2088772529265058</c:v>
                  </c:pt>
                  <c:pt idx="7">
                    <c:v>0.21865663792494833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Tc!$S$143:$Z$143</c:f>
              <c:numCache>
                <c:formatCode>0.0</c:formatCode>
                <c:ptCount val="8"/>
                <c:pt idx="0">
                  <c:v>97.635384615384595</c:v>
                </c:pt>
                <c:pt idx="1">
                  <c:v>84.222000000000008</c:v>
                </c:pt>
                <c:pt idx="2">
                  <c:v>30.372444444444444</c:v>
                </c:pt>
                <c:pt idx="3">
                  <c:v>14.354074074074074</c:v>
                </c:pt>
                <c:pt idx="4">
                  <c:v>6.9772839506172852</c:v>
                </c:pt>
                <c:pt idx="5">
                  <c:v>3.5414814814814815</c:v>
                </c:pt>
                <c:pt idx="6">
                  <c:v>2.882037037037037</c:v>
                </c:pt>
                <c:pt idx="7">
                  <c:v>2.1385185185185183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Tc!$R$144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Tc!$S$120:$Z$120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Tc!$S$144:$Z$144</c:f>
              <c:numCache>
                <c:formatCode>0.0</c:formatCode>
                <c:ptCount val="8"/>
                <c:pt idx="0">
                  <c:v>99.082564102564092</c:v>
                </c:pt>
                <c:pt idx="1">
                  <c:v>99.850666666666669</c:v>
                </c:pt>
                <c:pt idx="2">
                  <c:v>97.73244444444444</c:v>
                </c:pt>
                <c:pt idx="3">
                  <c:v>52.999999999999993</c:v>
                </c:pt>
                <c:pt idx="4">
                  <c:v>8.5666666666666682</c:v>
                </c:pt>
                <c:pt idx="5">
                  <c:v>2.6094444444444442</c:v>
                </c:pt>
                <c:pt idx="6">
                  <c:v>2.1922222222222221</c:v>
                </c:pt>
                <c:pt idx="7">
                  <c:v>1.9683333333333335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03840"/>
        <c:axId val="113222400"/>
      </c:scatterChart>
      <c:valAx>
        <c:axId val="113203840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222400"/>
        <c:crosses val="autoZero"/>
        <c:crossBetween val="midCat"/>
      </c:valAx>
      <c:valAx>
        <c:axId val="1132224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203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pH!$A$19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pH!$B$25:$I$25</c:f>
                <c:numCache>
                  <c:formatCode>General</c:formatCode>
                  <c:ptCount val="8"/>
                  <c:pt idx="0">
                    <c:v>1.154700538379227E-2</c:v>
                  </c:pt>
                  <c:pt idx="1">
                    <c:v>2.88675134594817E-2</c:v>
                  </c:pt>
                  <c:pt idx="2">
                    <c:v>2.5166114784235766E-2</c:v>
                  </c:pt>
                  <c:pt idx="3">
                    <c:v>6.4291005073286514E-2</c:v>
                  </c:pt>
                  <c:pt idx="4">
                    <c:v>7.0710678118654502E-2</c:v>
                  </c:pt>
                  <c:pt idx="5">
                    <c:v>9.9999999999997868E-3</c:v>
                  </c:pt>
                  <c:pt idx="6">
                    <c:v>5.291502622129169E-2</c:v>
                  </c:pt>
                  <c:pt idx="7">
                    <c:v>3.4641016151377324E-2</c:v>
                  </c:pt>
                </c:numCache>
              </c:numRef>
            </c:plus>
            <c:minus>
              <c:numRef>
                <c:f>pH!$B$25:$I$25</c:f>
                <c:numCache>
                  <c:formatCode>General</c:formatCode>
                  <c:ptCount val="8"/>
                  <c:pt idx="0">
                    <c:v>1.154700538379227E-2</c:v>
                  </c:pt>
                  <c:pt idx="1">
                    <c:v>2.88675134594817E-2</c:v>
                  </c:pt>
                  <c:pt idx="2">
                    <c:v>2.5166114784235766E-2</c:v>
                  </c:pt>
                  <c:pt idx="3">
                    <c:v>6.4291005073286514E-2</c:v>
                  </c:pt>
                  <c:pt idx="4">
                    <c:v>7.0710678118654502E-2</c:v>
                  </c:pt>
                  <c:pt idx="5">
                    <c:v>9.9999999999997868E-3</c:v>
                  </c:pt>
                  <c:pt idx="6">
                    <c:v>5.291502622129169E-2</c:v>
                  </c:pt>
                  <c:pt idx="7">
                    <c:v>3.4641016151377324E-2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pH!$B$1:$I$1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pH!$B$19:$I$19</c:f>
              <c:numCache>
                <c:formatCode>0.00</c:formatCode>
                <c:ptCount val="8"/>
                <c:pt idx="0">
                  <c:v>6.913333333333334</c:v>
                </c:pt>
                <c:pt idx="1">
                  <c:v>6.9233333333333329</c:v>
                </c:pt>
                <c:pt idx="2">
                  <c:v>6.7466666666666661</c:v>
                </c:pt>
                <c:pt idx="3">
                  <c:v>6.663333333333334</c:v>
                </c:pt>
                <c:pt idx="4">
                  <c:v>6.42</c:v>
                </c:pt>
                <c:pt idx="5">
                  <c:v>6.13</c:v>
                </c:pt>
                <c:pt idx="6">
                  <c:v>6.22</c:v>
                </c:pt>
                <c:pt idx="7">
                  <c:v>5.98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pH!$A$20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pH!$B$26:$I$26</c:f>
                <c:numCache>
                  <c:formatCode>General</c:formatCode>
                  <c:ptCount val="8"/>
                  <c:pt idx="0">
                    <c:v>4.5092497528228866E-2</c:v>
                  </c:pt>
                  <c:pt idx="1">
                    <c:v>6.4291005073286334E-2</c:v>
                  </c:pt>
                  <c:pt idx="2">
                    <c:v>4.0414518843273822E-2</c:v>
                  </c:pt>
                  <c:pt idx="3">
                    <c:v>5.1961524227066236E-2</c:v>
                  </c:pt>
                  <c:pt idx="4">
                    <c:v>0.16862186493255626</c:v>
                  </c:pt>
                  <c:pt idx="5">
                    <c:v>0.13613718571108122</c:v>
                  </c:pt>
                  <c:pt idx="6">
                    <c:v>0.11590225767142483</c:v>
                  </c:pt>
                  <c:pt idx="7">
                    <c:v>3.2145502536643514E-2</c:v>
                  </c:pt>
                </c:numCache>
              </c:numRef>
            </c:plus>
            <c:minus>
              <c:numRef>
                <c:f>pH!$B$26:$I$26</c:f>
                <c:numCache>
                  <c:formatCode>General</c:formatCode>
                  <c:ptCount val="8"/>
                  <c:pt idx="0">
                    <c:v>4.5092497528228866E-2</c:v>
                  </c:pt>
                  <c:pt idx="1">
                    <c:v>6.4291005073286334E-2</c:v>
                  </c:pt>
                  <c:pt idx="2">
                    <c:v>4.0414518843273822E-2</c:v>
                  </c:pt>
                  <c:pt idx="3">
                    <c:v>5.1961524227066236E-2</c:v>
                  </c:pt>
                  <c:pt idx="4">
                    <c:v>0.16862186493255626</c:v>
                  </c:pt>
                  <c:pt idx="5">
                    <c:v>0.13613718571108122</c:v>
                  </c:pt>
                  <c:pt idx="6">
                    <c:v>0.11590225767142483</c:v>
                  </c:pt>
                  <c:pt idx="7">
                    <c:v>3.2145502536643514E-2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pH!$B$1:$I$1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pH!$B$20:$I$20</c:f>
              <c:numCache>
                <c:formatCode>0.00</c:formatCode>
                <c:ptCount val="8"/>
                <c:pt idx="0">
                  <c:v>6.7366666666666672</c:v>
                </c:pt>
                <c:pt idx="1">
                  <c:v>6.6766666666666667</c:v>
                </c:pt>
                <c:pt idx="2">
                  <c:v>6.5533333333333319</c:v>
                </c:pt>
                <c:pt idx="3">
                  <c:v>6.47</c:v>
                </c:pt>
                <c:pt idx="4">
                  <c:v>6.3266666666666671</c:v>
                </c:pt>
                <c:pt idx="5">
                  <c:v>5.956666666666667</c:v>
                </c:pt>
                <c:pt idx="6">
                  <c:v>6.1466666666666674</c:v>
                </c:pt>
                <c:pt idx="7">
                  <c:v>5.9033333333333333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pH!$A$21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pH!$B$27:$I$27</c:f>
                <c:numCache>
                  <c:formatCode>General</c:formatCode>
                  <c:ptCount val="8"/>
                  <c:pt idx="0">
                    <c:v>8.1445278152470574E-2</c:v>
                  </c:pt>
                  <c:pt idx="1">
                    <c:v>6.3508529610859024E-2</c:v>
                  </c:pt>
                  <c:pt idx="2">
                    <c:v>4.9497474683057895E-2</c:v>
                  </c:pt>
                  <c:pt idx="3">
                    <c:v>3.055050463303877E-2</c:v>
                  </c:pt>
                  <c:pt idx="4">
                    <c:v>4.0000000000000036E-2</c:v>
                  </c:pt>
                  <c:pt idx="5">
                    <c:v>0.17677669529663689</c:v>
                  </c:pt>
                  <c:pt idx="6">
                    <c:v>2.0816659994661379E-2</c:v>
                  </c:pt>
                  <c:pt idx="7">
                    <c:v>6.8068592855540844E-2</c:v>
                  </c:pt>
                </c:numCache>
              </c:numRef>
            </c:plus>
            <c:minus>
              <c:numRef>
                <c:f>pH!$B$27:$I$27</c:f>
                <c:numCache>
                  <c:formatCode>General</c:formatCode>
                  <c:ptCount val="8"/>
                  <c:pt idx="0">
                    <c:v>8.1445278152470574E-2</c:v>
                  </c:pt>
                  <c:pt idx="1">
                    <c:v>6.3508529610859024E-2</c:v>
                  </c:pt>
                  <c:pt idx="2">
                    <c:v>4.9497474683057895E-2</c:v>
                  </c:pt>
                  <c:pt idx="3">
                    <c:v>3.055050463303877E-2</c:v>
                  </c:pt>
                  <c:pt idx="4">
                    <c:v>4.0000000000000036E-2</c:v>
                  </c:pt>
                  <c:pt idx="5">
                    <c:v>0.17677669529663689</c:v>
                  </c:pt>
                  <c:pt idx="6">
                    <c:v>2.0816659994661379E-2</c:v>
                  </c:pt>
                  <c:pt idx="7">
                    <c:v>6.8068592855540844E-2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pH!$B$1:$I$1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pH!$B$21:$I$21</c:f>
              <c:numCache>
                <c:formatCode>0.00</c:formatCode>
                <c:ptCount val="8"/>
                <c:pt idx="0">
                  <c:v>7.333333333333333</c:v>
                </c:pt>
                <c:pt idx="1">
                  <c:v>7.1166666666666671</c:v>
                </c:pt>
                <c:pt idx="2">
                  <c:v>6.1850000000000005</c:v>
                </c:pt>
                <c:pt idx="3">
                  <c:v>6.3233333333333333</c:v>
                </c:pt>
                <c:pt idx="4">
                  <c:v>6.29</c:v>
                </c:pt>
                <c:pt idx="5">
                  <c:v>7.1449999999999996</c:v>
                </c:pt>
                <c:pt idx="6">
                  <c:v>6.9766666666666666</c:v>
                </c:pt>
                <c:pt idx="7">
                  <c:v>6.9033333333333333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pH!$A$22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pH!$B$35:$I$35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8</c:v>
                </c:pt>
                <c:pt idx="3">
                  <c:v>14</c:v>
                </c:pt>
                <c:pt idx="4">
                  <c:v>33</c:v>
                </c:pt>
                <c:pt idx="5">
                  <c:v>53</c:v>
                </c:pt>
                <c:pt idx="6">
                  <c:v>90</c:v>
                </c:pt>
              </c:numCache>
            </c:numRef>
          </c:xVal>
          <c:yVal>
            <c:numRef>
              <c:f>pH!$B$36:$I$36</c:f>
              <c:numCache>
                <c:formatCode>0.00</c:formatCode>
                <c:ptCount val="8"/>
                <c:pt idx="0">
                  <c:v>8.06</c:v>
                </c:pt>
                <c:pt idx="1">
                  <c:v>7.96</c:v>
                </c:pt>
                <c:pt idx="2">
                  <c:v>7.49</c:v>
                </c:pt>
                <c:pt idx="3">
                  <c:v>7.44</c:v>
                </c:pt>
                <c:pt idx="4">
                  <c:v>7.82</c:v>
                </c:pt>
                <c:pt idx="5">
                  <c:v>7.8</c:v>
                </c:pt>
                <c:pt idx="6">
                  <c:v>7.85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54784"/>
        <c:axId val="113256704"/>
      </c:scatterChart>
      <c:valAx>
        <c:axId val="113254784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256704"/>
        <c:crosses val="autoZero"/>
        <c:crossBetween val="midCat"/>
      </c:valAx>
      <c:valAx>
        <c:axId val="113256704"/>
        <c:scaling>
          <c:orientation val="minMax"/>
          <c:max val="9"/>
          <c:min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pH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3254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Eh!$A$34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Eh!$B$40:$I$40</c:f>
                <c:numCache>
                  <c:formatCode>General</c:formatCode>
                  <c:ptCount val="8"/>
                  <c:pt idx="0">
                    <c:v>4.5938364504337068</c:v>
                  </c:pt>
                  <c:pt idx="1">
                    <c:v>2.2233608194203023</c:v>
                  </c:pt>
                  <c:pt idx="2">
                    <c:v>15.931833960135702</c:v>
                  </c:pt>
                  <c:pt idx="3">
                    <c:v>10.085137579626767</c:v>
                  </c:pt>
                  <c:pt idx="4">
                    <c:v>2.7577164466275392</c:v>
                  </c:pt>
                  <c:pt idx="5">
                    <c:v>5.2048054718692383</c:v>
                  </c:pt>
                  <c:pt idx="6">
                    <c:v>5.0292477900112829</c:v>
                  </c:pt>
                  <c:pt idx="7">
                    <c:v>2.793444707405774</c:v>
                  </c:pt>
                </c:numCache>
              </c:numRef>
            </c:plus>
            <c:minus>
              <c:numRef>
                <c:f>Eh!$B$40:$I$40</c:f>
                <c:numCache>
                  <c:formatCode>General</c:formatCode>
                  <c:ptCount val="8"/>
                  <c:pt idx="0">
                    <c:v>4.5938364504337068</c:v>
                  </c:pt>
                  <c:pt idx="1">
                    <c:v>2.2233608194203023</c:v>
                  </c:pt>
                  <c:pt idx="2">
                    <c:v>15.931833960135702</c:v>
                  </c:pt>
                  <c:pt idx="3">
                    <c:v>10.085137579626767</c:v>
                  </c:pt>
                  <c:pt idx="4">
                    <c:v>2.7577164466275392</c:v>
                  </c:pt>
                  <c:pt idx="5">
                    <c:v>5.2048054718692383</c:v>
                  </c:pt>
                  <c:pt idx="6">
                    <c:v>5.0292477900112829</c:v>
                  </c:pt>
                  <c:pt idx="7">
                    <c:v>2.793444707405774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Eh!$B$34:$I$34</c:f>
              <c:numCache>
                <c:formatCode>0.0</c:formatCode>
                <c:ptCount val="8"/>
                <c:pt idx="0">
                  <c:v>286.96666666666664</c:v>
                </c:pt>
                <c:pt idx="1">
                  <c:v>271.43333333333334</c:v>
                </c:pt>
                <c:pt idx="2">
                  <c:v>199.0333333333333</c:v>
                </c:pt>
                <c:pt idx="3">
                  <c:v>106.39999999999999</c:v>
                </c:pt>
                <c:pt idx="4">
                  <c:v>94.25</c:v>
                </c:pt>
                <c:pt idx="5">
                  <c:v>103.39999999999999</c:v>
                </c:pt>
                <c:pt idx="6">
                  <c:v>115.66666666666667</c:v>
                </c:pt>
                <c:pt idx="7">
                  <c:v>118.53333333333335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Eh!$A$35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Eh!$B$41:$I$41</c:f>
                <c:numCache>
                  <c:formatCode>General</c:formatCode>
                  <c:ptCount val="8"/>
                  <c:pt idx="0">
                    <c:v>7.9956238030562661</c:v>
                  </c:pt>
                  <c:pt idx="1">
                    <c:v>11.931470990619715</c:v>
                  </c:pt>
                  <c:pt idx="2">
                    <c:v>9.7766729173749773</c:v>
                  </c:pt>
                  <c:pt idx="3">
                    <c:v>17.263931572308056</c:v>
                  </c:pt>
                  <c:pt idx="4">
                    <c:v>7.2279549897141218</c:v>
                  </c:pt>
                  <c:pt idx="5">
                    <c:v>6.0541996443240391</c:v>
                  </c:pt>
                  <c:pt idx="6">
                    <c:v>1.379613472438322</c:v>
                  </c:pt>
                  <c:pt idx="7">
                    <c:v>2.490649179096351</c:v>
                  </c:pt>
                </c:numCache>
              </c:numRef>
            </c:plus>
            <c:minus>
              <c:numRef>
                <c:f>Eh!$B$41:$I$41</c:f>
                <c:numCache>
                  <c:formatCode>General</c:formatCode>
                  <c:ptCount val="8"/>
                  <c:pt idx="0">
                    <c:v>7.9956238030562661</c:v>
                  </c:pt>
                  <c:pt idx="1">
                    <c:v>11.931470990619715</c:v>
                  </c:pt>
                  <c:pt idx="2">
                    <c:v>9.7766729173749773</c:v>
                  </c:pt>
                  <c:pt idx="3">
                    <c:v>17.263931572308056</c:v>
                  </c:pt>
                  <c:pt idx="4">
                    <c:v>7.2279549897141218</c:v>
                  </c:pt>
                  <c:pt idx="5">
                    <c:v>6.0541996443240391</c:v>
                  </c:pt>
                  <c:pt idx="6">
                    <c:v>1.379613472438322</c:v>
                  </c:pt>
                  <c:pt idx="7">
                    <c:v>2.490649179096351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Eh!$B$35:$I$35</c:f>
              <c:numCache>
                <c:formatCode>0.0</c:formatCode>
                <c:ptCount val="8"/>
                <c:pt idx="0">
                  <c:v>249.6</c:v>
                </c:pt>
                <c:pt idx="1">
                  <c:v>229.79999999999998</c:v>
                </c:pt>
                <c:pt idx="2">
                  <c:v>109.93333333333332</c:v>
                </c:pt>
                <c:pt idx="3">
                  <c:v>82.86666666666666</c:v>
                </c:pt>
                <c:pt idx="4">
                  <c:v>86.966666666666683</c:v>
                </c:pt>
                <c:pt idx="5">
                  <c:v>99.866666666666674</c:v>
                </c:pt>
                <c:pt idx="6">
                  <c:v>110.23333333333333</c:v>
                </c:pt>
                <c:pt idx="7">
                  <c:v>116.76666666666667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Eh!$A$36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Eh!$B$42:$I$42</c:f>
                <c:numCache>
                  <c:formatCode>General</c:formatCode>
                  <c:ptCount val="8"/>
                  <c:pt idx="0">
                    <c:v>5.644761583391575</c:v>
                  </c:pt>
                  <c:pt idx="1">
                    <c:v>1.5874507866387555</c:v>
                  </c:pt>
                  <c:pt idx="2">
                    <c:v>7.0465121395860306</c:v>
                  </c:pt>
                  <c:pt idx="3">
                    <c:v>5.5758407437802626</c:v>
                  </c:pt>
                  <c:pt idx="4">
                    <c:v>4.3863424398922621</c:v>
                  </c:pt>
                  <c:pt idx="5">
                    <c:v>5.9101607423148872</c:v>
                  </c:pt>
                  <c:pt idx="6">
                    <c:v>4.4769781475157133</c:v>
                  </c:pt>
                  <c:pt idx="7">
                    <c:v>2.4006943440041155</c:v>
                  </c:pt>
                </c:numCache>
              </c:numRef>
            </c:plus>
            <c:minus>
              <c:numRef>
                <c:f>Eh!$B$42:$I$42</c:f>
                <c:numCache>
                  <c:formatCode>General</c:formatCode>
                  <c:ptCount val="8"/>
                  <c:pt idx="0">
                    <c:v>5.644761583391575</c:v>
                  </c:pt>
                  <c:pt idx="1">
                    <c:v>1.5874507866387555</c:v>
                  </c:pt>
                  <c:pt idx="2">
                    <c:v>7.0465121395860306</c:v>
                  </c:pt>
                  <c:pt idx="3">
                    <c:v>5.5758407437802626</c:v>
                  </c:pt>
                  <c:pt idx="4">
                    <c:v>4.3863424398922621</c:v>
                  </c:pt>
                  <c:pt idx="5">
                    <c:v>5.9101607423148872</c:v>
                  </c:pt>
                  <c:pt idx="6">
                    <c:v>4.4769781475157133</c:v>
                  </c:pt>
                  <c:pt idx="7">
                    <c:v>2.4006943440041155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Eh!$B$1:$I$1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Eh!$B$36:$I$36</c:f>
              <c:numCache>
                <c:formatCode>0.0</c:formatCode>
                <c:ptCount val="8"/>
                <c:pt idx="0">
                  <c:v>245.93333333333331</c:v>
                </c:pt>
                <c:pt idx="1">
                  <c:v>218</c:v>
                </c:pt>
                <c:pt idx="2">
                  <c:v>83.333333333333329</c:v>
                </c:pt>
                <c:pt idx="3">
                  <c:v>94.09999999999998</c:v>
                </c:pt>
                <c:pt idx="4">
                  <c:v>76.5</c:v>
                </c:pt>
                <c:pt idx="5">
                  <c:v>-36.20000000000001</c:v>
                </c:pt>
                <c:pt idx="6">
                  <c:v>-47.466666666666669</c:v>
                </c:pt>
                <c:pt idx="7">
                  <c:v>-58.933333333333316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Eh!$A$37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Eh!$B$51:$H$51</c:f>
              <c:numCache>
                <c:formatCode>General</c:formatCode>
                <c:ptCount val="7"/>
                <c:pt idx="0">
                  <c:v>4.1666666666666664E-2</c:v>
                </c:pt>
                <c:pt idx="1">
                  <c:v>1</c:v>
                </c:pt>
                <c:pt idx="2">
                  <c:v>8</c:v>
                </c:pt>
                <c:pt idx="3">
                  <c:v>14</c:v>
                </c:pt>
                <c:pt idx="4">
                  <c:v>33</c:v>
                </c:pt>
                <c:pt idx="5">
                  <c:v>53</c:v>
                </c:pt>
                <c:pt idx="6">
                  <c:v>90</c:v>
                </c:pt>
              </c:numCache>
            </c:numRef>
          </c:xVal>
          <c:yVal>
            <c:numRef>
              <c:f>Eh!$B$52:$H$52</c:f>
              <c:numCache>
                <c:formatCode>0.00</c:formatCode>
                <c:ptCount val="7"/>
                <c:pt idx="0" formatCode="0.0">
                  <c:v>214.6</c:v>
                </c:pt>
                <c:pt idx="1">
                  <c:v>193.8</c:v>
                </c:pt>
                <c:pt idx="2" formatCode="0.0">
                  <c:v>106.6</c:v>
                </c:pt>
                <c:pt idx="3" formatCode="0.0">
                  <c:v>49.599999999999994</c:v>
                </c:pt>
                <c:pt idx="4" formatCode="0.0">
                  <c:v>-5.4000000000000057</c:v>
                </c:pt>
                <c:pt idx="5" formatCode="0.0">
                  <c:v>-19.800000000000011</c:v>
                </c:pt>
                <c:pt idx="6" formatCode="0.0">
                  <c:v>-55.900000000000006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05088"/>
        <c:axId val="113307008"/>
      </c:scatterChart>
      <c:valAx>
        <c:axId val="113305088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307008"/>
        <c:crosses val="autoZero"/>
        <c:crossBetween val="midCat"/>
      </c:valAx>
      <c:valAx>
        <c:axId val="113307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Eh (mV)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305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'NO2'!$B$44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'NO2'!$C$50:$H$50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2.1271435267356433</c:v>
                  </c:pt>
                  <c:pt idx="2">
                    <c:v>0.36084391824351569</c:v>
                  </c:pt>
                  <c:pt idx="3">
                    <c:v>1.1174521339154047</c:v>
                  </c:pt>
                </c:numCache>
              </c:numRef>
            </c:plus>
            <c:minus>
              <c:numRef>
                <c:f>'NO2'!$C$50:$H$50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2.1271435267356433</c:v>
                  </c:pt>
                  <c:pt idx="2">
                    <c:v>0.36084391824351569</c:v>
                  </c:pt>
                  <c:pt idx="3">
                    <c:v>1.1174521339154047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'NO2'!$C$44:$H$44</c:f>
              <c:numCache>
                <c:formatCode>0.0</c:formatCode>
                <c:ptCount val="6"/>
                <c:pt idx="0">
                  <c:v>0.19607843137254902</c:v>
                </c:pt>
                <c:pt idx="1">
                  <c:v>49.583333333333336</c:v>
                </c:pt>
                <c:pt idx="2">
                  <c:v>1.6666666666666667</c:v>
                </c:pt>
                <c:pt idx="3">
                  <c:v>4.1935483870967749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'NO2'!$B$45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'NO2'!$C$51:$H$51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16.406498013998387</c:v>
                  </c:pt>
                  <c:pt idx="2">
                    <c:v>0.47735163489123117</c:v>
                  </c:pt>
                  <c:pt idx="3">
                    <c:v>0</c:v>
                  </c:pt>
                </c:numCache>
              </c:numRef>
            </c:plus>
            <c:minus>
              <c:numRef>
                <c:f>'NO2'!$C$51:$H$51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16.406498013998387</c:v>
                  </c:pt>
                  <c:pt idx="2">
                    <c:v>0.47735163489123117</c:v>
                  </c:pt>
                  <c:pt idx="3">
                    <c:v>0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'NO2'!$C$45:$H$45</c:f>
              <c:numCache>
                <c:formatCode>0.0</c:formatCode>
                <c:ptCount val="6"/>
                <c:pt idx="0">
                  <c:v>0</c:v>
                </c:pt>
                <c:pt idx="1">
                  <c:v>71.458333333333329</c:v>
                </c:pt>
                <c:pt idx="2">
                  <c:v>2.2916666666666665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'NO2'!$B$46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'NO2'!$C$52:$H$52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8.4951732619176159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'NO2'!$C$52:$H$52</c:f>
                <c:numCache>
                  <c:formatCode>General</c:formatCode>
                  <c:ptCount val="6"/>
                  <c:pt idx="0">
                    <c:v>0.16980890270283111</c:v>
                  </c:pt>
                  <c:pt idx="1">
                    <c:v>8.4951732619176159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'NO2'!$C$46:$H$46</c:f>
              <c:numCache>
                <c:formatCode>0.0</c:formatCode>
                <c:ptCount val="6"/>
                <c:pt idx="0">
                  <c:v>9.8039215686274508E-2</c:v>
                </c:pt>
                <c:pt idx="1">
                  <c:v>106.875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'NO2'!$B$47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'NO2'!$C$1:$H$1</c:f>
              <c:numCache>
                <c:formatCode>General</c:formatCode>
                <c:ptCount val="6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53</c:v>
                </c:pt>
                <c:pt idx="5">
                  <c:v>92</c:v>
                </c:pt>
              </c:numCache>
            </c:numRef>
          </c:xVal>
          <c:yVal>
            <c:numRef>
              <c:f>'NO2'!$C$47:$H$47</c:f>
              <c:numCache>
                <c:formatCode>0.0</c:formatCode>
                <c:ptCount val="6"/>
                <c:pt idx="0">
                  <c:v>0</c:v>
                </c:pt>
                <c:pt idx="1">
                  <c:v>84.375</c:v>
                </c:pt>
                <c:pt idx="2">
                  <c:v>2.1875</c:v>
                </c:pt>
                <c:pt idx="3">
                  <c:v>1.6129032258064517</c:v>
                </c:pt>
                <c:pt idx="4">
                  <c:v>2.7272727272727271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21312"/>
        <c:axId val="113423488"/>
      </c:scatterChart>
      <c:valAx>
        <c:axId val="113421312"/>
        <c:scaling>
          <c:orientation val="minMax"/>
          <c:max val="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423488"/>
        <c:crosses val="autoZero"/>
        <c:crossBetween val="midCat"/>
      </c:valAx>
      <c:valAx>
        <c:axId val="113423488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Nitrite (uM)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4213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'Fe(II)'!$B$44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'Fe(II)'!$C$50:$J$50</c:f>
                <c:numCache>
                  <c:formatCode>General</c:formatCode>
                  <c:ptCount val="8"/>
                  <c:pt idx="0">
                    <c:v>2.5603116150315994E-2</c:v>
                  </c:pt>
                  <c:pt idx="1">
                    <c:v>2.5660011963983341E-2</c:v>
                  </c:pt>
                  <c:pt idx="2">
                    <c:v>3.3352079293710646E-2</c:v>
                  </c:pt>
                  <c:pt idx="3">
                    <c:v>5.8184917302708528E-2</c:v>
                  </c:pt>
                  <c:pt idx="4">
                    <c:v>0.12184890591340951</c:v>
                  </c:pt>
                  <c:pt idx="5">
                    <c:v>0.28823931248828549</c:v>
                  </c:pt>
                  <c:pt idx="6">
                    <c:v>0.32096171797935968</c:v>
                  </c:pt>
                  <c:pt idx="7">
                    <c:v>0.14268436619841476</c:v>
                  </c:pt>
                </c:numCache>
              </c:numRef>
            </c:plus>
            <c:minus>
              <c:numRef>
                <c:f>'Fe(II)'!$C$50:$J$50</c:f>
                <c:numCache>
                  <c:formatCode>General</c:formatCode>
                  <c:ptCount val="8"/>
                  <c:pt idx="0">
                    <c:v>2.5603116150315994E-2</c:v>
                  </c:pt>
                  <c:pt idx="1">
                    <c:v>2.5660011963983341E-2</c:v>
                  </c:pt>
                  <c:pt idx="2">
                    <c:v>3.3352079293710646E-2</c:v>
                  </c:pt>
                  <c:pt idx="3">
                    <c:v>5.8184917302708528E-2</c:v>
                  </c:pt>
                  <c:pt idx="4">
                    <c:v>0.12184890591340951</c:v>
                  </c:pt>
                  <c:pt idx="5">
                    <c:v>0.28823931248828549</c:v>
                  </c:pt>
                  <c:pt idx="6">
                    <c:v>0.32096171797935968</c:v>
                  </c:pt>
                  <c:pt idx="7">
                    <c:v>0.14268436619841476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'Fe(II)'!$C$44:$J$44</c:f>
              <c:numCache>
                <c:formatCode>0.0</c:formatCode>
                <c:ptCount val="8"/>
                <c:pt idx="0">
                  <c:v>0.21433850702143378</c:v>
                </c:pt>
                <c:pt idx="1">
                  <c:v>0.38518518518518513</c:v>
                </c:pt>
                <c:pt idx="2">
                  <c:v>0.60407569141193596</c:v>
                </c:pt>
                <c:pt idx="3">
                  <c:v>0.87967326421614833</c:v>
                </c:pt>
                <c:pt idx="4">
                  <c:v>1.4454277286135693</c:v>
                </c:pt>
                <c:pt idx="5">
                  <c:v>2.5252525252525255</c:v>
                </c:pt>
                <c:pt idx="6">
                  <c:v>2.9148311306901618</c:v>
                </c:pt>
                <c:pt idx="7">
                  <c:v>3.2967836257309937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'Fe(II)'!$B$45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'Fe(II)'!$C$51:$J$51</c:f>
                <c:numCache>
                  <c:formatCode>General</c:formatCode>
                  <c:ptCount val="8"/>
                  <c:pt idx="0">
                    <c:v>3.3869739061018769E-2</c:v>
                  </c:pt>
                  <c:pt idx="1">
                    <c:v>2.5660011963983403E-2</c:v>
                  </c:pt>
                  <c:pt idx="2">
                    <c:v>5.7767495874772694E-2</c:v>
                  </c:pt>
                  <c:pt idx="3">
                    <c:v>8.3259730695574366E-2</c:v>
                  </c:pt>
                  <c:pt idx="4">
                    <c:v>0.11706864208250402</c:v>
                  </c:pt>
                  <c:pt idx="5">
                    <c:v>5.4472109922588489E-2</c:v>
                  </c:pt>
                  <c:pt idx="6">
                    <c:v>0.14443697190092547</c:v>
                  </c:pt>
                  <c:pt idx="7">
                    <c:v>0.21148356932002074</c:v>
                  </c:pt>
                </c:numCache>
              </c:numRef>
            </c:plus>
            <c:minus>
              <c:numRef>
                <c:f>'Fe(II)'!$C$51:$J$51</c:f>
                <c:numCache>
                  <c:formatCode>General</c:formatCode>
                  <c:ptCount val="8"/>
                  <c:pt idx="0">
                    <c:v>3.3869739061018769E-2</c:v>
                  </c:pt>
                  <c:pt idx="1">
                    <c:v>2.5660011963983403E-2</c:v>
                  </c:pt>
                  <c:pt idx="2">
                    <c:v>5.7767495874772694E-2</c:v>
                  </c:pt>
                  <c:pt idx="3">
                    <c:v>8.3259730695574366E-2</c:v>
                  </c:pt>
                  <c:pt idx="4">
                    <c:v>0.11706864208250402</c:v>
                  </c:pt>
                  <c:pt idx="5">
                    <c:v>5.4472109922588489E-2</c:v>
                  </c:pt>
                  <c:pt idx="6">
                    <c:v>0.14443697190092547</c:v>
                  </c:pt>
                  <c:pt idx="7">
                    <c:v>0.21148356932002074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'Fe(II)'!$C$45:$J$45</c:f>
              <c:numCache>
                <c:formatCode>0.0</c:formatCode>
                <c:ptCount val="8"/>
                <c:pt idx="0">
                  <c:v>0.3473762010347376</c:v>
                </c:pt>
                <c:pt idx="1">
                  <c:v>0.54074074074074074</c:v>
                </c:pt>
                <c:pt idx="2">
                  <c:v>1.0917030567685588</c:v>
                </c:pt>
                <c:pt idx="3">
                  <c:v>2.0159178971620064</c:v>
                </c:pt>
                <c:pt idx="4">
                  <c:v>2.610619469026549</c:v>
                </c:pt>
                <c:pt idx="5">
                  <c:v>3.5786435786435788</c:v>
                </c:pt>
                <c:pt idx="6">
                  <c:v>4.0088105726872243</c:v>
                </c:pt>
                <c:pt idx="7">
                  <c:v>4.5175438596491224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'Fe(II)'!$B$46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'Fe(II)'!$C$52:$J$52</c:f>
                <c:numCache>
                  <c:formatCode>General</c:formatCode>
                  <c:ptCount val="8"/>
                  <c:pt idx="0">
                    <c:v>0.18857872612229254</c:v>
                  </c:pt>
                  <c:pt idx="1">
                    <c:v>7.6980035891950085E-2</c:v>
                  </c:pt>
                  <c:pt idx="2">
                    <c:v>4.366812227074246E-2</c:v>
                  </c:pt>
                  <c:pt idx="3">
                    <c:v>0.22137958339887001</c:v>
                  </c:pt>
                  <c:pt idx="4">
                    <c:v>0.29461628842829185</c:v>
                  </c:pt>
                  <c:pt idx="5">
                    <c:v>0.61386950278227337</c:v>
                  </c:pt>
                  <c:pt idx="6">
                    <c:v>0.52786900052918306</c:v>
                  </c:pt>
                  <c:pt idx="7">
                    <c:v>0.3070175438596493</c:v>
                  </c:pt>
                </c:numCache>
              </c:numRef>
            </c:plus>
            <c:minus>
              <c:numRef>
                <c:f>'Fe(II)'!$C$52:$J$52</c:f>
                <c:numCache>
                  <c:formatCode>General</c:formatCode>
                  <c:ptCount val="8"/>
                  <c:pt idx="0">
                    <c:v>0.18857872612229254</c:v>
                  </c:pt>
                  <c:pt idx="1">
                    <c:v>7.6980035891950085E-2</c:v>
                  </c:pt>
                  <c:pt idx="2">
                    <c:v>4.366812227074246E-2</c:v>
                  </c:pt>
                  <c:pt idx="3">
                    <c:v>0.22137958339887001</c:v>
                  </c:pt>
                  <c:pt idx="4">
                    <c:v>0.29461628842829185</c:v>
                  </c:pt>
                  <c:pt idx="5">
                    <c:v>0.61386950278227337</c:v>
                  </c:pt>
                  <c:pt idx="6">
                    <c:v>0.52786900052918306</c:v>
                  </c:pt>
                  <c:pt idx="7">
                    <c:v>0.3070175438596493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'Fe(II)'!$C$46:$J$46</c:f>
              <c:numCache>
                <c:formatCode>0.0</c:formatCode>
                <c:ptCount val="8"/>
                <c:pt idx="0">
                  <c:v>0.60606060606060597</c:v>
                </c:pt>
                <c:pt idx="1">
                  <c:v>0.8222222222222223</c:v>
                </c:pt>
                <c:pt idx="2">
                  <c:v>3.2532751091703052</c:v>
                </c:pt>
                <c:pt idx="3">
                  <c:v>3.6433134359618808</c:v>
                </c:pt>
                <c:pt idx="4">
                  <c:v>4.7418879056047203</c:v>
                </c:pt>
                <c:pt idx="5">
                  <c:v>6.0317460317460316</c:v>
                </c:pt>
                <c:pt idx="6">
                  <c:v>6.152716593245227</c:v>
                </c:pt>
                <c:pt idx="7">
                  <c:v>6.447368421052631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'Fe(II)'!$B$47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'Fe(II)'!$C$47:$J$47</c:f>
              <c:numCache>
                <c:formatCode>0.0</c:formatCode>
                <c:ptCount val="8"/>
                <c:pt idx="0">
                  <c:v>0.35476718403547669</c:v>
                </c:pt>
                <c:pt idx="1">
                  <c:v>0.53333333333333333</c:v>
                </c:pt>
                <c:pt idx="2">
                  <c:v>0.67685589519650657</c:v>
                </c:pt>
                <c:pt idx="3">
                  <c:v>0.96764059063776309</c:v>
                </c:pt>
                <c:pt idx="4">
                  <c:v>1.7256637168141593</c:v>
                </c:pt>
                <c:pt idx="5">
                  <c:v>2.6623376623376624</c:v>
                </c:pt>
                <c:pt idx="6">
                  <c:v>2.6651982378854622</c:v>
                </c:pt>
                <c:pt idx="7">
                  <c:v>2.9605263157894739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84928"/>
        <c:axId val="113486848"/>
      </c:scatterChart>
      <c:valAx>
        <c:axId val="113484928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486848"/>
        <c:crosses val="autoZero"/>
        <c:crossBetween val="midCat"/>
      </c:valAx>
      <c:valAx>
        <c:axId val="1134868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Fe(II) (mM)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3484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'Fe(tot)'!$B$44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'Fe(tot)'!$C$50:$J$50</c:f>
                <c:numCache>
                  <c:formatCode>General</c:formatCode>
                  <c:ptCount val="8"/>
                  <c:pt idx="0">
                    <c:v>8.3945430093130449E-2</c:v>
                  </c:pt>
                  <c:pt idx="1">
                    <c:v>0.10020555006273096</c:v>
                  </c:pt>
                  <c:pt idx="2">
                    <c:v>0.14537834319823981</c:v>
                  </c:pt>
                  <c:pt idx="3">
                    <c:v>4.5779648118953707E-2</c:v>
                  </c:pt>
                  <c:pt idx="4">
                    <c:v>0.23862374170152575</c:v>
                  </c:pt>
                  <c:pt idx="5">
                    <c:v>0.18152591090056469</c:v>
                  </c:pt>
                  <c:pt idx="6">
                    <c:v>0.23310584238454513</c:v>
                  </c:pt>
                  <c:pt idx="7">
                    <c:v>0.14601596751051302</c:v>
                  </c:pt>
                </c:numCache>
              </c:numRef>
            </c:plus>
            <c:minus>
              <c:numRef>
                <c:f>'Fe(tot)'!$C$50:$J$50</c:f>
                <c:numCache>
                  <c:formatCode>General</c:formatCode>
                  <c:ptCount val="8"/>
                  <c:pt idx="0">
                    <c:v>8.3945430093130449E-2</c:v>
                  </c:pt>
                  <c:pt idx="1">
                    <c:v>0.10020555006273096</c:v>
                  </c:pt>
                  <c:pt idx="2">
                    <c:v>0.14537834319823981</c:v>
                  </c:pt>
                  <c:pt idx="3">
                    <c:v>4.5779648118953707E-2</c:v>
                  </c:pt>
                  <c:pt idx="4">
                    <c:v>0.23862374170152575</c:v>
                  </c:pt>
                  <c:pt idx="5">
                    <c:v>0.18152591090056469</c:v>
                  </c:pt>
                  <c:pt idx="6">
                    <c:v>0.23310584238454513</c:v>
                  </c:pt>
                  <c:pt idx="7">
                    <c:v>0.14601596751051302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'Fe(tot)'!$C$44:$J$44</c:f>
              <c:numCache>
                <c:formatCode>0.0</c:formatCode>
                <c:ptCount val="8"/>
                <c:pt idx="0">
                  <c:v>1.3377679231337769</c:v>
                </c:pt>
                <c:pt idx="1">
                  <c:v>1.9851851851851852</c:v>
                </c:pt>
                <c:pt idx="2">
                  <c:v>2.1906841339155747</c:v>
                </c:pt>
                <c:pt idx="3">
                  <c:v>2.1845219394701019</c:v>
                </c:pt>
                <c:pt idx="4">
                  <c:v>2.2861356932153392</c:v>
                </c:pt>
                <c:pt idx="5">
                  <c:v>2.6118326118326123</c:v>
                </c:pt>
                <c:pt idx="6">
                  <c:v>3.1277533039647576</c:v>
                </c:pt>
                <c:pt idx="7">
                  <c:v>3.5891812865497079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'Fe(tot)'!$B$45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'Fe(tot)'!$C$51:$J$51</c:f>
                <c:numCache>
                  <c:formatCode>General</c:formatCode>
                  <c:ptCount val="8"/>
                  <c:pt idx="0">
                    <c:v>3.8404674225473938E-2</c:v>
                  </c:pt>
                  <c:pt idx="1">
                    <c:v>0.13877773329774218</c:v>
                  </c:pt>
                  <c:pt idx="2">
                    <c:v>3.3352079293710778E-2</c:v>
                  </c:pt>
                  <c:pt idx="3">
                    <c:v>0.12112156403079724</c:v>
                  </c:pt>
                  <c:pt idx="4">
                    <c:v>8.9412652308127963E-2</c:v>
                  </c:pt>
                  <c:pt idx="5">
                    <c:v>5.4389598220420729E-16</c:v>
                  </c:pt>
                  <c:pt idx="6">
                    <c:v>0.15626869789862538</c:v>
                  </c:pt>
                  <c:pt idx="7">
                    <c:v>0.24452819712979179</c:v>
                  </c:pt>
                </c:numCache>
              </c:numRef>
            </c:plus>
            <c:minus>
              <c:numRef>
                <c:f>'Fe(tot)'!$C$51:$J$51</c:f>
                <c:numCache>
                  <c:formatCode>General</c:formatCode>
                  <c:ptCount val="8"/>
                  <c:pt idx="0">
                    <c:v>3.8404674225473938E-2</c:v>
                  </c:pt>
                  <c:pt idx="1">
                    <c:v>0.13877773329774218</c:v>
                  </c:pt>
                  <c:pt idx="2">
                    <c:v>3.3352079293710778E-2</c:v>
                  </c:pt>
                  <c:pt idx="3">
                    <c:v>0.12112156403079724</c:v>
                  </c:pt>
                  <c:pt idx="4">
                    <c:v>8.9412652308127963E-2</c:v>
                  </c:pt>
                  <c:pt idx="5">
                    <c:v>5.4389598220420729E-16</c:v>
                  </c:pt>
                  <c:pt idx="6">
                    <c:v>0.15626869789862538</c:v>
                  </c:pt>
                  <c:pt idx="7">
                    <c:v>0.24452819712979179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'Fe(tot)'!$C$45:$J$45</c:f>
              <c:numCache>
                <c:formatCode>0.0</c:formatCode>
                <c:ptCount val="8"/>
                <c:pt idx="0">
                  <c:v>1.4190687361419068</c:v>
                </c:pt>
                <c:pt idx="1">
                  <c:v>2.1333333333333333</c:v>
                </c:pt>
                <c:pt idx="2">
                  <c:v>2.2634643377001455</c:v>
                </c:pt>
                <c:pt idx="3">
                  <c:v>2.4264320871295424</c:v>
                </c:pt>
                <c:pt idx="4">
                  <c:v>2.9351032448377588</c:v>
                </c:pt>
                <c:pt idx="5">
                  <c:v>3.506493506493507</c:v>
                </c:pt>
                <c:pt idx="6">
                  <c:v>4.1336270190895741</c:v>
                </c:pt>
                <c:pt idx="7">
                  <c:v>4.7514619883040927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'Fe(tot)'!$B$46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'Fe(tot)'!$C$52:$J$52</c:f>
                <c:numCache>
                  <c:formatCode>General</c:formatCode>
                  <c:ptCount val="8"/>
                  <c:pt idx="0">
                    <c:v>0.18857872612229221</c:v>
                  </c:pt>
                  <c:pt idx="1">
                    <c:v>0.2222222222222221</c:v>
                  </c:pt>
                  <c:pt idx="2">
                    <c:v>0.10005623788113228</c:v>
                  </c:pt>
                  <c:pt idx="3">
                    <c:v>0.30788564247565198</c:v>
                  </c:pt>
                  <c:pt idx="4">
                    <c:v>0.34558626884542765</c:v>
                  </c:pt>
                  <c:pt idx="5">
                    <c:v>0.55984922754881217</c:v>
                  </c:pt>
                  <c:pt idx="6">
                    <c:v>0.59525727044667587</c:v>
                  </c:pt>
                  <c:pt idx="7">
                    <c:v>0.58020862084749802</c:v>
                  </c:pt>
                </c:numCache>
              </c:numRef>
            </c:plus>
            <c:minus>
              <c:numRef>
                <c:f>'Fe(tot)'!$C$52:$J$52</c:f>
                <c:numCache>
                  <c:formatCode>General</c:formatCode>
                  <c:ptCount val="8"/>
                  <c:pt idx="0">
                    <c:v>0.18857872612229221</c:v>
                  </c:pt>
                  <c:pt idx="1">
                    <c:v>0.2222222222222221</c:v>
                  </c:pt>
                  <c:pt idx="2">
                    <c:v>0.10005623788113228</c:v>
                  </c:pt>
                  <c:pt idx="3">
                    <c:v>0.30788564247565198</c:v>
                  </c:pt>
                  <c:pt idx="4">
                    <c:v>0.34558626884542765</c:v>
                  </c:pt>
                  <c:pt idx="5">
                    <c:v>0.55984922754881217</c:v>
                  </c:pt>
                  <c:pt idx="6">
                    <c:v>0.59525727044667587</c:v>
                  </c:pt>
                  <c:pt idx="7">
                    <c:v>0.58020862084749802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'Fe(tot)'!$C$46:$J$46</c:f>
              <c:numCache>
                <c:formatCode>0.0</c:formatCode>
                <c:ptCount val="8"/>
                <c:pt idx="0">
                  <c:v>1.9364375461936438</c:v>
                </c:pt>
                <c:pt idx="1">
                  <c:v>2.7555555555555551</c:v>
                </c:pt>
                <c:pt idx="2">
                  <c:v>4.1266375545851526</c:v>
                </c:pt>
                <c:pt idx="3">
                  <c:v>4.5962928055293748</c:v>
                </c:pt>
                <c:pt idx="4">
                  <c:v>5.7300884955752212</c:v>
                </c:pt>
                <c:pt idx="5">
                  <c:v>6.0606060606060614</c:v>
                </c:pt>
                <c:pt idx="6">
                  <c:v>6.6813509544787069</c:v>
                </c:pt>
                <c:pt idx="7">
                  <c:v>7.4122807017543861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'Fe(tot)'!$B$47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'Fe(tot)'!$C$1:$J$1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'Fe(tot)'!$D$47:$J$47</c:f>
              <c:numCache>
                <c:formatCode>0.0</c:formatCode>
                <c:ptCount val="7"/>
                <c:pt idx="0">
                  <c:v>2.8222222222222224</c:v>
                </c:pt>
                <c:pt idx="1">
                  <c:v>2.4235807860262009</c:v>
                </c:pt>
                <c:pt idx="2">
                  <c:v>2.4630851398052154</c:v>
                </c:pt>
                <c:pt idx="3">
                  <c:v>2.6769911504424782</c:v>
                </c:pt>
                <c:pt idx="4">
                  <c:v>2.8138528138528143</c:v>
                </c:pt>
                <c:pt idx="5">
                  <c:v>2.9074889867841409</c:v>
                </c:pt>
                <c:pt idx="6">
                  <c:v>3.0701754385964914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14752"/>
        <c:axId val="113537408"/>
      </c:scatterChart>
      <c:valAx>
        <c:axId val="113514752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537408"/>
        <c:crosses val="autoZero"/>
        <c:crossBetween val="midCat"/>
      </c:valAx>
      <c:valAx>
        <c:axId val="113537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Fe (total</a:t>
                </a:r>
                <a:r>
                  <a:rPr lang="en-GB" baseline="0"/>
                  <a:t> bioavailable) (mM)</a:t>
                </a:r>
                <a:endParaRPr lang="en-GB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3514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'Tc - blank corrected'!$R$196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corrected'!$S$202:$Z$202</c:f>
                <c:numCache>
                  <c:formatCode>General</c:formatCode>
                  <c:ptCount val="8"/>
                  <c:pt idx="0">
                    <c:v>0.48212288066202619</c:v>
                  </c:pt>
                  <c:pt idx="1">
                    <c:v>0.8018522208780009</c:v>
                  </c:pt>
                  <c:pt idx="2">
                    <c:v>0.44227236428392097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1.7038504415471727</c:v>
                  </c:pt>
                </c:numCache>
              </c:numRef>
            </c:plus>
            <c:minus>
              <c:numRef>
                <c:f>'Tc - blank corrected'!$S$202:$Z$202</c:f>
                <c:numCache>
                  <c:formatCode>General</c:formatCode>
                  <c:ptCount val="8"/>
                  <c:pt idx="0">
                    <c:v>0.48212288066202619</c:v>
                  </c:pt>
                  <c:pt idx="1">
                    <c:v>0.8018522208780009</c:v>
                  </c:pt>
                  <c:pt idx="2">
                    <c:v>0.44227236428392097</c:v>
                  </c:pt>
                  <c:pt idx="3">
                    <c:v>0.85196649792127854</c:v>
                  </c:pt>
                  <c:pt idx="4">
                    <c:v>4.3156533917277082</c:v>
                  </c:pt>
                  <c:pt idx="5">
                    <c:v>4.5197111851899203</c:v>
                  </c:pt>
                  <c:pt idx="6">
                    <c:v>2.3538397675361371</c:v>
                  </c:pt>
                  <c:pt idx="7">
                    <c:v>1.7038504415471727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'Tc - blank corrected'!$S$175:$Z$175</c:f>
              <c:numCache>
                <c:formatCode>General</c:formatCode>
                <c:ptCount val="8"/>
                <c:pt idx="0">
                  <c:v>1E-3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'Tc - blank corrected'!$S$196:$Z$196</c:f>
              <c:numCache>
                <c:formatCode>0.0</c:formatCode>
                <c:ptCount val="8"/>
                <c:pt idx="0">
                  <c:v>97.545998445998435</c:v>
                </c:pt>
                <c:pt idx="1">
                  <c:v>96.543575757575766</c:v>
                </c:pt>
                <c:pt idx="2">
                  <c:v>96.621643097643087</c:v>
                </c:pt>
                <c:pt idx="3">
                  <c:v>88.467272727272714</c:v>
                </c:pt>
                <c:pt idx="4">
                  <c:v>52.574074074074076</c:v>
                </c:pt>
                <c:pt idx="5">
                  <c:v>11.561296296296296</c:v>
                </c:pt>
                <c:pt idx="6">
                  <c:v>5.0982407407407404</c:v>
                </c:pt>
                <c:pt idx="7">
                  <c:v>3.154074074074074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'Tc - blank corrected'!$R$208</c:f>
              <c:strCache>
                <c:ptCount val="1"/>
                <c:pt idx="0">
                  <c:v>HRCx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'Tc - blank corrected'!$S$213:$W$213</c:f>
                <c:numCache>
                  <c:formatCode>General</c:formatCode>
                  <c:ptCount val="5"/>
                  <c:pt idx="0">
                    <c:v>0.45360706435888482</c:v>
                  </c:pt>
                  <c:pt idx="1">
                    <c:v>0.78415347137321689</c:v>
                  </c:pt>
                  <c:pt idx="2">
                    <c:v>0.31136943640300552</c:v>
                  </c:pt>
                  <c:pt idx="3">
                    <c:v>0.74262360238199487</c:v>
                  </c:pt>
                  <c:pt idx="4">
                    <c:v>0.56632424294580963</c:v>
                  </c:pt>
                </c:numCache>
              </c:numRef>
            </c:plus>
            <c:minus>
              <c:numRef>
                <c:f>'Tc - blank corrected'!$S$213:$W$213</c:f>
                <c:numCache>
                  <c:formatCode>General</c:formatCode>
                  <c:ptCount val="5"/>
                  <c:pt idx="0">
                    <c:v>0.45360706435888482</c:v>
                  </c:pt>
                  <c:pt idx="1">
                    <c:v>0.78415347137321689</c:v>
                  </c:pt>
                  <c:pt idx="2">
                    <c:v>0.31136943640300552</c:v>
                  </c:pt>
                  <c:pt idx="3">
                    <c:v>0.74262360238199487</c:v>
                  </c:pt>
                  <c:pt idx="4">
                    <c:v>0.56632424294580963</c:v>
                  </c:pt>
                </c:numCache>
              </c:numRef>
            </c:minus>
          </c:errBars>
          <c:xVal>
            <c:numRef>
              <c:f>'Tc - blank corrected'!$S$206:$W$206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53</c:v>
                </c:pt>
                <c:pt idx="4">
                  <c:v>90</c:v>
                </c:pt>
              </c:numCache>
            </c:numRef>
          </c:xVal>
          <c:yVal>
            <c:numRef>
              <c:f>'Tc - blank corrected'!$S$208:$W$208</c:f>
              <c:numCache>
                <c:formatCode>0.0</c:formatCode>
                <c:ptCount val="5"/>
                <c:pt idx="0">
                  <c:v>107.72634032634032</c:v>
                </c:pt>
                <c:pt idx="1">
                  <c:v>105.72490909090909</c:v>
                </c:pt>
                <c:pt idx="2">
                  <c:v>102.91833333333334</c:v>
                </c:pt>
                <c:pt idx="3">
                  <c:v>98.758055555555572</c:v>
                </c:pt>
                <c:pt idx="4">
                  <c:v>96.165555555555557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22592"/>
        <c:axId val="77424512"/>
      </c:scatterChart>
      <c:valAx>
        <c:axId val="77422592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424512"/>
        <c:crosses val="autoZero"/>
        <c:crossBetween val="midCat"/>
      </c:valAx>
      <c:valAx>
        <c:axId val="77424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Tc (Bq/ml)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77422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'% Fe(II)'!$B$47</c:f>
              <c:strCache>
                <c:ptCount val="1"/>
                <c:pt idx="0">
                  <c:v>HRC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plus>
            <c:minus>
              <c:numRef>
                <c:f>'% Fe(II)'!$C$53:$J$53</c:f>
                <c:numCache>
                  <c:formatCode>General</c:formatCode>
                  <c:ptCount val="8"/>
                  <c:pt idx="0">
                    <c:v>1.4728778237485638</c:v>
                  </c:pt>
                  <c:pt idx="1">
                    <c:v>0.73331791860106865</c:v>
                  </c:pt>
                  <c:pt idx="2">
                    <c:v>1.054186672351888</c:v>
                  </c:pt>
                  <c:pt idx="3">
                    <c:v>2.0149123362415269</c:v>
                  </c:pt>
                  <c:pt idx="4">
                    <c:v>1.8516952535237023</c:v>
                  </c:pt>
                  <c:pt idx="5">
                    <c:v>4.0541741723946645</c:v>
                  </c:pt>
                  <c:pt idx="6">
                    <c:v>3.4571582553265769</c:v>
                  </c:pt>
                  <c:pt idx="7">
                    <c:v>5.1320500525526587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Fe(II)'!$C$47:$J$47</c:f>
              <c:numCache>
                <c:formatCode>0.0</c:formatCode>
                <c:ptCount val="8"/>
                <c:pt idx="0">
                  <c:v>16.01595835466803</c:v>
                </c:pt>
                <c:pt idx="1">
                  <c:v>19.39906156103369</c:v>
                </c:pt>
                <c:pt idx="2">
                  <c:v>27.601152045318027</c:v>
                </c:pt>
                <c:pt idx="3">
                  <c:v>40.249838385900446</c:v>
                </c:pt>
                <c:pt idx="4">
                  <c:v>63.328438328438324</c:v>
                </c:pt>
                <c:pt idx="5">
                  <c:v>95.963963963963963</c:v>
                </c:pt>
                <c:pt idx="6">
                  <c:v>93.022128556375137</c:v>
                </c:pt>
                <c:pt idx="7">
                  <c:v>91.944590672135575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'% Fe(II)'!$B$48</c:f>
              <c:strCache>
                <c:ptCount val="1"/>
                <c:pt idx="0">
                  <c:v>MRC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'% Fe(II)'!$C$54:$J$54</c:f>
                <c:numCache>
                  <c:formatCode>General</c:formatCode>
                  <c:ptCount val="8"/>
                  <c:pt idx="0">
                    <c:v>1.792335249731265</c:v>
                  </c:pt>
                  <c:pt idx="1">
                    <c:v>0.55876156831075652</c:v>
                  </c:pt>
                  <c:pt idx="2">
                    <c:v>3.2148405178674144</c:v>
                  </c:pt>
                  <c:pt idx="3">
                    <c:v>3.1058390605718702</c:v>
                  </c:pt>
                  <c:pt idx="4">
                    <c:v>2.9646578991834156</c:v>
                  </c:pt>
                  <c:pt idx="5">
                    <c:v>0</c:v>
                  </c:pt>
                  <c:pt idx="6">
                    <c:v>1.073092382680866</c:v>
                  </c:pt>
                  <c:pt idx="7">
                    <c:v>1.5808408487836108</c:v>
                  </c:pt>
                </c:numCache>
              </c:numRef>
            </c:plus>
            <c:minus>
              <c:numRef>
                <c:f>'% Fe(II)'!$C$54:$J$54</c:f>
                <c:numCache>
                  <c:formatCode>General</c:formatCode>
                  <c:ptCount val="8"/>
                  <c:pt idx="0">
                    <c:v>1.792335249731265</c:v>
                  </c:pt>
                  <c:pt idx="1">
                    <c:v>0.55876156831075652</c:v>
                  </c:pt>
                  <c:pt idx="2">
                    <c:v>3.2148405178674144</c:v>
                  </c:pt>
                  <c:pt idx="3">
                    <c:v>3.1058390605718702</c:v>
                  </c:pt>
                  <c:pt idx="4">
                    <c:v>2.9646578991834156</c:v>
                  </c:pt>
                  <c:pt idx="5">
                    <c:v>0</c:v>
                  </c:pt>
                  <c:pt idx="6">
                    <c:v>1.073092382680866</c:v>
                  </c:pt>
                  <c:pt idx="7">
                    <c:v>1.5808408487836108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Fe(II)'!$C$48:$J$48</c:f>
              <c:numCache>
                <c:formatCode>0.0</c:formatCode>
                <c:ptCount val="8"/>
                <c:pt idx="0">
                  <c:v>24.449958643507031</c:v>
                </c:pt>
                <c:pt idx="1">
                  <c:v>25.368458652790295</c:v>
                </c:pt>
                <c:pt idx="2">
                  <c:v>48.260432378079436</c:v>
                </c:pt>
                <c:pt idx="3">
                  <c:v>83.144489030609179</c:v>
                </c:pt>
                <c:pt idx="4">
                  <c:v>88.946759259259238</c:v>
                </c:pt>
                <c:pt idx="5">
                  <c:v>100</c:v>
                </c:pt>
                <c:pt idx="6">
                  <c:v>96.989217985781565</c:v>
                </c:pt>
                <c:pt idx="7">
                  <c:v>95.100553041729498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'% Fe(II)'!$B$49</c:f>
              <c:strCache>
                <c:ptCount val="1"/>
                <c:pt idx="0">
                  <c:v>EHC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'% Fe(II)'!$C$55:$J$55</c:f>
                <c:numCache>
                  <c:formatCode>General</c:formatCode>
                  <c:ptCount val="8"/>
                  <c:pt idx="0">
                    <c:v>7.2231664338465293</c:v>
                  </c:pt>
                  <c:pt idx="1">
                    <c:v>1.4026741008964549</c:v>
                  </c:pt>
                  <c:pt idx="2">
                    <c:v>0.90621078503527941</c:v>
                  </c:pt>
                  <c:pt idx="3">
                    <c:v>0.7348215506332908</c:v>
                  </c:pt>
                  <c:pt idx="4">
                    <c:v>0.16478052875092628</c:v>
                  </c:pt>
                  <c:pt idx="5">
                    <c:v>1.6795644194607362</c:v>
                  </c:pt>
                  <c:pt idx="6">
                    <c:v>1.4374987820063032</c:v>
                  </c:pt>
                  <c:pt idx="7">
                    <c:v>3.1984455930638642</c:v>
                  </c:pt>
                </c:numCache>
              </c:numRef>
            </c:plus>
            <c:minus>
              <c:numRef>
                <c:f>'% Fe(II)'!$C$55:$J$55</c:f>
                <c:numCache>
                  <c:formatCode>General</c:formatCode>
                  <c:ptCount val="8"/>
                  <c:pt idx="0">
                    <c:v>7.2231664338465293</c:v>
                  </c:pt>
                  <c:pt idx="1">
                    <c:v>1.4026741008964549</c:v>
                  </c:pt>
                  <c:pt idx="2">
                    <c:v>0.90621078503527941</c:v>
                  </c:pt>
                  <c:pt idx="3">
                    <c:v>0.7348215506332908</c:v>
                  </c:pt>
                  <c:pt idx="4">
                    <c:v>0.16478052875092628</c:v>
                  </c:pt>
                  <c:pt idx="5">
                    <c:v>1.6795644194607362</c:v>
                  </c:pt>
                  <c:pt idx="6">
                    <c:v>1.4374987820063032</c:v>
                  </c:pt>
                  <c:pt idx="7">
                    <c:v>3.1984455930638642</c:v>
                  </c:pt>
                </c:numCache>
              </c:numRef>
            </c:minus>
            <c:spPr>
              <a:ln>
                <a:solidFill>
                  <a:schemeClr val="accent3"/>
                </a:solidFill>
              </a:ln>
            </c:spPr>
          </c:errBars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Fe(II)'!$C$49:$J$49</c:f>
              <c:numCache>
                <c:formatCode>0.0</c:formatCode>
                <c:ptCount val="8"/>
                <c:pt idx="0">
                  <c:v>31.019781512197486</c:v>
                </c:pt>
                <c:pt idx="1">
                  <c:v>29.834486312072915</c:v>
                </c:pt>
                <c:pt idx="2">
                  <c:v>78.850232982772312</c:v>
                </c:pt>
                <c:pt idx="3">
                  <c:v>79.288940676715058</c:v>
                </c:pt>
                <c:pt idx="4">
                  <c:v>82.747925980398747</c:v>
                </c:pt>
                <c:pt idx="5">
                  <c:v>99.030303030303017</c:v>
                </c:pt>
                <c:pt idx="6">
                  <c:v>92.113575523851907</c:v>
                </c:pt>
                <c:pt idx="7">
                  <c:v>87.130178008096721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'% Fe(II)'!$B$50</c:f>
              <c:strCache>
                <c:ptCount val="1"/>
                <c:pt idx="0">
                  <c:v>Ac/Lac</c:v>
                </c:pt>
              </c:strCache>
            </c:strRef>
          </c:tx>
          <c:xVal>
            <c:numRef>
              <c:f>'% Fe(II)'!$C$1:$J$1</c:f>
              <c:numCache>
                <c:formatCode>General</c:formatCode>
                <c:ptCount val="8"/>
                <c:pt idx="0">
                  <c:v>4.1666666666666664E-2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33</c:v>
                </c:pt>
                <c:pt idx="6">
                  <c:v>53</c:v>
                </c:pt>
                <c:pt idx="7">
                  <c:v>90</c:v>
                </c:pt>
              </c:numCache>
            </c:numRef>
          </c:xVal>
          <c:yVal>
            <c:numRef>
              <c:f>'% Fe(II)'!$C$50:$J$50</c:f>
              <c:numCache>
                <c:formatCode>0.0</c:formatCode>
                <c:ptCount val="8"/>
                <c:pt idx="0">
                  <c:v>18.604651162790699</c:v>
                </c:pt>
                <c:pt idx="1">
                  <c:v>18.897637795275589</c:v>
                </c:pt>
                <c:pt idx="2">
                  <c:v>27.927927927927932</c:v>
                </c:pt>
                <c:pt idx="3">
                  <c:v>39.285714285714278</c:v>
                </c:pt>
                <c:pt idx="4">
                  <c:v>64.462809917355372</c:v>
                </c:pt>
                <c:pt idx="5">
                  <c:v>94.615384615384599</c:v>
                </c:pt>
                <c:pt idx="6">
                  <c:v>91.666666666666657</c:v>
                </c:pt>
                <c:pt idx="7">
                  <c:v>96.428571428571431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65056"/>
        <c:axId val="113575424"/>
      </c:scatterChart>
      <c:valAx>
        <c:axId val="113565056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575424"/>
        <c:crosses val="autoZero"/>
        <c:crossBetween val="midCat"/>
      </c:valAx>
      <c:valAx>
        <c:axId val="11357542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Fe(II) of Fe (total bioavailable)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565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5" Type="http://schemas.openxmlformats.org/officeDocument/2006/relationships/chart" Target="../charts/chart70.xml"/><Relationship Id="rId4" Type="http://schemas.openxmlformats.org/officeDocument/2006/relationships/chart" Target="../charts/chart6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3" Type="http://schemas.openxmlformats.org/officeDocument/2006/relationships/chart" Target="../charts/chart79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5" Type="http://schemas.openxmlformats.org/officeDocument/2006/relationships/chart" Target="../charts/chart81.xml"/><Relationship Id="rId10" Type="http://schemas.openxmlformats.org/officeDocument/2006/relationships/chart" Target="../charts/chart86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12" Type="http://schemas.openxmlformats.org/officeDocument/2006/relationships/chart" Target="../charts/chart43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11" Type="http://schemas.openxmlformats.org/officeDocument/2006/relationships/chart" Target="../charts/chart42.xml"/><Relationship Id="rId5" Type="http://schemas.openxmlformats.org/officeDocument/2006/relationships/chart" Target="../charts/chart36.xml"/><Relationship Id="rId10" Type="http://schemas.openxmlformats.org/officeDocument/2006/relationships/chart" Target="../charts/chart41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12" Type="http://schemas.openxmlformats.org/officeDocument/2006/relationships/chart" Target="../charts/chart55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11" Type="http://schemas.openxmlformats.org/officeDocument/2006/relationships/chart" Target="../charts/chart54.xml"/><Relationship Id="rId5" Type="http://schemas.openxmlformats.org/officeDocument/2006/relationships/chart" Target="../charts/chart48.xml"/><Relationship Id="rId10" Type="http://schemas.openxmlformats.org/officeDocument/2006/relationships/chart" Target="../charts/chart53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78440</xdr:colOff>
      <xdr:row>0</xdr:row>
      <xdr:rowOff>113178</xdr:rowOff>
    </xdr:from>
    <xdr:to>
      <xdr:col>33</xdr:col>
      <xdr:colOff>571500</xdr:colOff>
      <xdr:row>26</xdr:row>
      <xdr:rowOff>89647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27</xdr:row>
      <xdr:rowOff>1</xdr:rowOff>
    </xdr:from>
    <xdr:to>
      <xdr:col>28</xdr:col>
      <xdr:colOff>257736</xdr:colOff>
      <xdr:row>42</xdr:row>
      <xdr:rowOff>33619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27</xdr:row>
      <xdr:rowOff>0</xdr:rowOff>
    </xdr:from>
    <xdr:to>
      <xdr:col>35</xdr:col>
      <xdr:colOff>257735</xdr:colOff>
      <xdr:row>42</xdr:row>
      <xdr:rowOff>33618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43</xdr:row>
      <xdr:rowOff>0</xdr:rowOff>
    </xdr:from>
    <xdr:to>
      <xdr:col>28</xdr:col>
      <xdr:colOff>257736</xdr:colOff>
      <xdr:row>58</xdr:row>
      <xdr:rowOff>33618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0</xdr:colOff>
      <xdr:row>43</xdr:row>
      <xdr:rowOff>0</xdr:rowOff>
    </xdr:from>
    <xdr:to>
      <xdr:col>35</xdr:col>
      <xdr:colOff>257735</xdr:colOff>
      <xdr:row>58</xdr:row>
      <xdr:rowOff>33618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0</xdr:colOff>
      <xdr:row>136</xdr:row>
      <xdr:rowOff>0</xdr:rowOff>
    </xdr:from>
    <xdr:to>
      <xdr:col>40</xdr:col>
      <xdr:colOff>493059</xdr:colOff>
      <xdr:row>161</xdr:row>
      <xdr:rowOff>166969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0</xdr:colOff>
      <xdr:row>164</xdr:row>
      <xdr:rowOff>0</xdr:rowOff>
    </xdr:from>
    <xdr:to>
      <xdr:col>40</xdr:col>
      <xdr:colOff>493059</xdr:colOff>
      <xdr:row>189</xdr:row>
      <xdr:rowOff>166969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0</xdr:row>
      <xdr:rowOff>0</xdr:rowOff>
    </xdr:from>
    <xdr:to>
      <xdr:col>18</xdr:col>
      <xdr:colOff>600074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13607</xdr:colOff>
      <xdr:row>0</xdr:row>
      <xdr:rowOff>27214</xdr:rowOff>
    </xdr:from>
    <xdr:to>
      <xdr:col>10</xdr:col>
      <xdr:colOff>489857</xdr:colOff>
      <xdr:row>18</xdr:row>
      <xdr:rowOff>163286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589428</xdr:colOff>
      <xdr:row>0</xdr:row>
      <xdr:rowOff>22412</xdr:rowOff>
    </xdr:from>
    <xdr:to>
      <xdr:col>19</xdr:col>
      <xdr:colOff>437028</xdr:colOff>
      <xdr:row>18</xdr:row>
      <xdr:rowOff>168088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27215</xdr:colOff>
      <xdr:row>19</xdr:row>
      <xdr:rowOff>40822</xdr:rowOff>
    </xdr:from>
    <xdr:to>
      <xdr:col>10</xdr:col>
      <xdr:colOff>489857</xdr:colOff>
      <xdr:row>37</xdr:row>
      <xdr:rowOff>54429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589429</xdr:colOff>
      <xdr:row>19</xdr:row>
      <xdr:rowOff>56029</xdr:rowOff>
    </xdr:from>
    <xdr:to>
      <xdr:col>19</xdr:col>
      <xdr:colOff>414618</xdr:colOff>
      <xdr:row>37</xdr:row>
      <xdr:rowOff>67235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9</xdr:col>
      <xdr:colOff>485775</xdr:colOff>
      <xdr:row>17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331694</xdr:colOff>
      <xdr:row>17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514350</xdr:colOff>
      <xdr:row>2</xdr:row>
      <xdr:rowOff>0</xdr:rowOff>
    </xdr:from>
    <xdr:to>
      <xdr:col>23</xdr:col>
      <xdr:colOff>438150</xdr:colOff>
      <xdr:row>17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16</xdr:col>
      <xdr:colOff>371475</xdr:colOff>
      <xdr:row>34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533400</xdr:colOff>
      <xdr:row>18</xdr:row>
      <xdr:rowOff>19050</xdr:rowOff>
    </xdr:from>
    <xdr:to>
      <xdr:col>23</xdr:col>
      <xdr:colOff>469900</xdr:colOff>
      <xdr:row>33</xdr:row>
      <xdr:rowOff>184150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561975</xdr:colOff>
      <xdr:row>17</xdr:row>
      <xdr:rowOff>171450</xdr:rowOff>
    </xdr:from>
    <xdr:to>
      <xdr:col>9</xdr:col>
      <xdr:colOff>498475</xdr:colOff>
      <xdr:row>34</xdr:row>
      <xdr:rowOff>63499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180975</xdr:rowOff>
    </xdr:from>
    <xdr:to>
      <xdr:col>8</xdr:col>
      <xdr:colOff>43274</xdr:colOff>
      <xdr:row>16</xdr:row>
      <xdr:rowOff>12975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6123</xdr:colOff>
      <xdr:row>1</xdr:row>
      <xdr:rowOff>4083</xdr:rowOff>
    </xdr:from>
    <xdr:to>
      <xdr:col>16</xdr:col>
      <xdr:colOff>39873</xdr:colOff>
      <xdr:row>16</xdr:row>
      <xdr:rowOff>26583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7763</xdr:colOff>
      <xdr:row>32</xdr:row>
      <xdr:rowOff>184829</xdr:rowOff>
    </xdr:from>
    <xdr:to>
      <xdr:col>16</xdr:col>
      <xdr:colOff>41513</xdr:colOff>
      <xdr:row>48</xdr:row>
      <xdr:rowOff>16829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595312</xdr:colOff>
      <xdr:row>16</xdr:row>
      <xdr:rowOff>190499</xdr:rowOff>
    </xdr:from>
    <xdr:to>
      <xdr:col>16</xdr:col>
      <xdr:colOff>16740</xdr:colOff>
      <xdr:row>32</xdr:row>
      <xdr:rowOff>22499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9158</xdr:colOff>
      <xdr:row>17</xdr:row>
      <xdr:rowOff>7848</xdr:rowOff>
    </xdr:from>
    <xdr:to>
      <xdr:col>8</xdr:col>
      <xdr:colOff>42908</xdr:colOff>
      <xdr:row>32</xdr:row>
      <xdr:rowOff>30348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598714</xdr:colOff>
      <xdr:row>32</xdr:row>
      <xdr:rowOff>186834</xdr:rowOff>
    </xdr:from>
    <xdr:to>
      <xdr:col>8</xdr:col>
      <xdr:colOff>20143</xdr:colOff>
      <xdr:row>48</xdr:row>
      <xdr:rowOff>18834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12298</xdr:colOff>
      <xdr:row>49</xdr:row>
      <xdr:rowOff>29306</xdr:rowOff>
    </xdr:from>
    <xdr:to>
      <xdr:col>8</xdr:col>
      <xdr:colOff>46049</xdr:colOff>
      <xdr:row>64</xdr:row>
      <xdr:rowOff>51806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9524</xdr:colOff>
      <xdr:row>0</xdr:row>
      <xdr:rowOff>180975</xdr:rowOff>
    </xdr:from>
    <xdr:to>
      <xdr:col>26</xdr:col>
      <xdr:colOff>43274</xdr:colOff>
      <xdr:row>16</xdr:row>
      <xdr:rowOff>12975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6123</xdr:colOff>
      <xdr:row>1</xdr:row>
      <xdr:rowOff>4083</xdr:rowOff>
    </xdr:from>
    <xdr:to>
      <xdr:col>34</xdr:col>
      <xdr:colOff>39873</xdr:colOff>
      <xdr:row>16</xdr:row>
      <xdr:rowOff>26583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7762</xdr:colOff>
      <xdr:row>32</xdr:row>
      <xdr:rowOff>170175</xdr:rowOff>
    </xdr:from>
    <xdr:to>
      <xdr:col>34</xdr:col>
      <xdr:colOff>41513</xdr:colOff>
      <xdr:row>48</xdr:row>
      <xdr:rowOff>2175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580659</xdr:colOff>
      <xdr:row>17</xdr:row>
      <xdr:rowOff>14654</xdr:rowOff>
    </xdr:from>
    <xdr:to>
      <xdr:col>34</xdr:col>
      <xdr:colOff>2087</xdr:colOff>
      <xdr:row>32</xdr:row>
      <xdr:rowOff>37154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609965</xdr:colOff>
      <xdr:row>32</xdr:row>
      <xdr:rowOff>169040</xdr:rowOff>
    </xdr:from>
    <xdr:to>
      <xdr:col>26</xdr:col>
      <xdr:colOff>28254</xdr:colOff>
      <xdr:row>48</xdr:row>
      <xdr:rowOff>1040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613368</xdr:colOff>
      <xdr:row>48</xdr:row>
      <xdr:rowOff>186835</xdr:rowOff>
    </xdr:from>
    <xdr:to>
      <xdr:col>26</xdr:col>
      <xdr:colOff>34797</xdr:colOff>
      <xdr:row>64</xdr:row>
      <xdr:rowOff>18835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12299</xdr:colOff>
      <xdr:row>17</xdr:row>
      <xdr:rowOff>14653</xdr:rowOff>
    </xdr:from>
    <xdr:to>
      <xdr:col>26</xdr:col>
      <xdr:colOff>46048</xdr:colOff>
      <xdr:row>32</xdr:row>
      <xdr:rowOff>37153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92046</xdr:colOff>
      <xdr:row>1</xdr:row>
      <xdr:rowOff>4320</xdr:rowOff>
    </xdr:from>
    <xdr:to>
      <xdr:col>46</xdr:col>
      <xdr:colOff>585106</xdr:colOff>
      <xdr:row>26</xdr:row>
      <xdr:rowOff>171289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517070</xdr:colOff>
      <xdr:row>28</xdr:row>
      <xdr:rowOff>27215</xdr:rowOff>
    </xdr:from>
    <xdr:to>
      <xdr:col>40</xdr:col>
      <xdr:colOff>162485</xdr:colOff>
      <xdr:row>43</xdr:row>
      <xdr:rowOff>60833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40</xdr:col>
      <xdr:colOff>517070</xdr:colOff>
      <xdr:row>28</xdr:row>
      <xdr:rowOff>27214</xdr:rowOff>
    </xdr:from>
    <xdr:to>
      <xdr:col>47</xdr:col>
      <xdr:colOff>162484</xdr:colOff>
      <xdr:row>43</xdr:row>
      <xdr:rowOff>60832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517070</xdr:colOff>
      <xdr:row>44</xdr:row>
      <xdr:rowOff>27214</xdr:rowOff>
    </xdr:from>
    <xdr:to>
      <xdr:col>40</xdr:col>
      <xdr:colOff>162485</xdr:colOff>
      <xdr:row>59</xdr:row>
      <xdr:rowOff>60832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517070</xdr:colOff>
      <xdr:row>44</xdr:row>
      <xdr:rowOff>27214</xdr:rowOff>
    </xdr:from>
    <xdr:to>
      <xdr:col>47</xdr:col>
      <xdr:colOff>162484</xdr:colOff>
      <xdr:row>59</xdr:row>
      <xdr:rowOff>60832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0</xdr:colOff>
      <xdr:row>191</xdr:row>
      <xdr:rowOff>0</xdr:rowOff>
    </xdr:from>
    <xdr:to>
      <xdr:col>40</xdr:col>
      <xdr:colOff>493059</xdr:colOff>
      <xdr:row>216</xdr:row>
      <xdr:rowOff>166969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0</xdr:colOff>
      <xdr:row>219</xdr:row>
      <xdr:rowOff>0</xdr:rowOff>
    </xdr:from>
    <xdr:to>
      <xdr:col>40</xdr:col>
      <xdr:colOff>493059</xdr:colOff>
      <xdr:row>244</xdr:row>
      <xdr:rowOff>166969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571499</xdr:colOff>
      <xdr:row>1</xdr:row>
      <xdr:rowOff>34738</xdr:rowOff>
    </xdr:from>
    <xdr:to>
      <xdr:col>25</xdr:col>
      <xdr:colOff>257734</xdr:colOff>
      <xdr:row>29</xdr:row>
      <xdr:rowOff>179294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582706</xdr:colOff>
      <xdr:row>2</xdr:row>
      <xdr:rowOff>158002</xdr:rowOff>
    </xdr:from>
    <xdr:to>
      <xdr:col>23</xdr:col>
      <xdr:colOff>123264</xdr:colOff>
      <xdr:row>24</xdr:row>
      <xdr:rowOff>11205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19</xdr:col>
      <xdr:colOff>100853</xdr:colOff>
      <xdr:row>38</xdr:row>
      <xdr:rowOff>112059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100853</xdr:colOff>
      <xdr:row>38</xdr:row>
      <xdr:rowOff>112059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39</xdr:row>
      <xdr:rowOff>0</xdr:rowOff>
    </xdr:from>
    <xdr:to>
      <xdr:col>19</xdr:col>
      <xdr:colOff>100853</xdr:colOff>
      <xdr:row>52</xdr:row>
      <xdr:rowOff>112059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39</xdr:row>
      <xdr:rowOff>0</xdr:rowOff>
    </xdr:from>
    <xdr:to>
      <xdr:col>26</xdr:col>
      <xdr:colOff>100853</xdr:colOff>
      <xdr:row>52</xdr:row>
      <xdr:rowOff>112059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54</xdr:row>
      <xdr:rowOff>0</xdr:rowOff>
    </xdr:from>
    <xdr:to>
      <xdr:col>19</xdr:col>
      <xdr:colOff>100853</xdr:colOff>
      <xdr:row>67</xdr:row>
      <xdr:rowOff>112059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549276</xdr:colOff>
      <xdr:row>1</xdr:row>
      <xdr:rowOff>26987</xdr:rowOff>
    </xdr:from>
    <xdr:to>
      <xdr:col>39</xdr:col>
      <xdr:colOff>377826</xdr:colOff>
      <xdr:row>10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6351</xdr:colOff>
      <xdr:row>1</xdr:row>
      <xdr:rowOff>41276</xdr:rowOff>
    </xdr:from>
    <xdr:to>
      <xdr:col>34</xdr:col>
      <xdr:colOff>368301</xdr:colOff>
      <xdr:row>10</xdr:row>
      <xdr:rowOff>136526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596900</xdr:colOff>
      <xdr:row>1</xdr:row>
      <xdr:rowOff>107950</xdr:rowOff>
    </xdr:from>
    <xdr:to>
      <xdr:col>29</xdr:col>
      <xdr:colOff>415925</xdr:colOff>
      <xdr:row>10</xdr:row>
      <xdr:rowOff>98425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520700</xdr:colOff>
      <xdr:row>1</xdr:row>
      <xdr:rowOff>63500</xdr:rowOff>
    </xdr:from>
    <xdr:to>
      <xdr:col>24</xdr:col>
      <xdr:colOff>215900</xdr:colOff>
      <xdr:row>11</xdr:row>
      <xdr:rowOff>25400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76200</xdr:colOff>
      <xdr:row>1</xdr:row>
      <xdr:rowOff>63500</xdr:rowOff>
    </xdr:from>
    <xdr:to>
      <xdr:col>15</xdr:col>
      <xdr:colOff>381000</xdr:colOff>
      <xdr:row>11</xdr:row>
      <xdr:rowOff>25400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419100</xdr:colOff>
      <xdr:row>12</xdr:row>
      <xdr:rowOff>133348</xdr:rowOff>
    </xdr:from>
    <xdr:to>
      <xdr:col>27</xdr:col>
      <xdr:colOff>482600</xdr:colOff>
      <xdr:row>39</xdr:row>
      <xdr:rowOff>88899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41</xdr:row>
      <xdr:rowOff>1</xdr:rowOff>
    </xdr:from>
    <xdr:to>
      <xdr:col>21</xdr:col>
      <xdr:colOff>88900</xdr:colOff>
      <xdr:row>57</xdr:row>
      <xdr:rowOff>139700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41</xdr:row>
      <xdr:rowOff>0</xdr:rowOff>
    </xdr:from>
    <xdr:to>
      <xdr:col>29</xdr:col>
      <xdr:colOff>88900</xdr:colOff>
      <xdr:row>57</xdr:row>
      <xdr:rowOff>139699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21</xdr:col>
      <xdr:colOff>88900</xdr:colOff>
      <xdr:row>75</xdr:row>
      <xdr:rowOff>139699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59</xdr:row>
      <xdr:rowOff>0</xdr:rowOff>
    </xdr:from>
    <xdr:to>
      <xdr:col>29</xdr:col>
      <xdr:colOff>88900</xdr:colOff>
      <xdr:row>75</xdr:row>
      <xdr:rowOff>139699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549276</xdr:colOff>
      <xdr:row>1</xdr:row>
      <xdr:rowOff>26987</xdr:rowOff>
    </xdr:from>
    <xdr:to>
      <xdr:col>41</xdr:col>
      <xdr:colOff>377826</xdr:colOff>
      <xdr:row>10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6351</xdr:colOff>
      <xdr:row>1</xdr:row>
      <xdr:rowOff>41276</xdr:rowOff>
    </xdr:from>
    <xdr:to>
      <xdr:col>36</xdr:col>
      <xdr:colOff>368301</xdr:colOff>
      <xdr:row>10</xdr:row>
      <xdr:rowOff>136526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596900</xdr:colOff>
      <xdr:row>1</xdr:row>
      <xdr:rowOff>107950</xdr:rowOff>
    </xdr:from>
    <xdr:to>
      <xdr:col>31</xdr:col>
      <xdr:colOff>415925</xdr:colOff>
      <xdr:row>10</xdr:row>
      <xdr:rowOff>98425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574676</xdr:colOff>
      <xdr:row>0</xdr:row>
      <xdr:rowOff>136526</xdr:rowOff>
    </xdr:from>
    <xdr:to>
      <xdr:col>18</xdr:col>
      <xdr:colOff>269876</xdr:colOff>
      <xdr:row>10</xdr:row>
      <xdr:rowOff>98426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330200</xdr:colOff>
      <xdr:row>1</xdr:row>
      <xdr:rowOff>165100</xdr:rowOff>
    </xdr:from>
    <xdr:to>
      <xdr:col>28</xdr:col>
      <xdr:colOff>25400</xdr:colOff>
      <xdr:row>11</xdr:row>
      <xdr:rowOff>127000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482600</xdr:colOff>
      <xdr:row>1</xdr:row>
      <xdr:rowOff>63500</xdr:rowOff>
    </xdr:from>
    <xdr:to>
      <xdr:col>26</xdr:col>
      <xdr:colOff>177800</xdr:colOff>
      <xdr:row>11</xdr:row>
      <xdr:rowOff>25400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444500</xdr:colOff>
      <xdr:row>1</xdr:row>
      <xdr:rowOff>88900</xdr:rowOff>
    </xdr:from>
    <xdr:to>
      <xdr:col>24</xdr:col>
      <xdr:colOff>139700</xdr:colOff>
      <xdr:row>11</xdr:row>
      <xdr:rowOff>50800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381000</xdr:colOff>
      <xdr:row>14</xdr:row>
      <xdr:rowOff>133348</xdr:rowOff>
    </xdr:from>
    <xdr:to>
      <xdr:col>26</xdr:col>
      <xdr:colOff>533400</xdr:colOff>
      <xdr:row>38</xdr:row>
      <xdr:rowOff>177799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40</xdr:row>
      <xdr:rowOff>1</xdr:rowOff>
    </xdr:from>
    <xdr:to>
      <xdr:col>21</xdr:col>
      <xdr:colOff>508000</xdr:colOff>
      <xdr:row>56</xdr:row>
      <xdr:rowOff>76201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40</xdr:row>
      <xdr:rowOff>0</xdr:rowOff>
    </xdr:from>
    <xdr:to>
      <xdr:col>28</xdr:col>
      <xdr:colOff>508000</xdr:colOff>
      <xdr:row>56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0</xdr:colOff>
      <xdr:row>57</xdr:row>
      <xdr:rowOff>0</xdr:rowOff>
    </xdr:from>
    <xdr:to>
      <xdr:col>21</xdr:col>
      <xdr:colOff>508000</xdr:colOff>
      <xdr:row>73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57</xdr:row>
      <xdr:rowOff>0</xdr:rowOff>
    </xdr:from>
    <xdr:to>
      <xdr:col>28</xdr:col>
      <xdr:colOff>508000</xdr:colOff>
      <xdr:row>73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549276</xdr:colOff>
      <xdr:row>1</xdr:row>
      <xdr:rowOff>26987</xdr:rowOff>
    </xdr:from>
    <xdr:to>
      <xdr:col>41</xdr:col>
      <xdr:colOff>377826</xdr:colOff>
      <xdr:row>10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6351</xdr:colOff>
      <xdr:row>1</xdr:row>
      <xdr:rowOff>41276</xdr:rowOff>
    </xdr:from>
    <xdr:to>
      <xdr:col>36</xdr:col>
      <xdr:colOff>368301</xdr:colOff>
      <xdr:row>10</xdr:row>
      <xdr:rowOff>136526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596900</xdr:colOff>
      <xdr:row>1</xdr:row>
      <xdr:rowOff>107950</xdr:rowOff>
    </xdr:from>
    <xdr:to>
      <xdr:col>31</xdr:col>
      <xdr:colOff>415925</xdr:colOff>
      <xdr:row>10</xdr:row>
      <xdr:rowOff>98425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206376</xdr:colOff>
      <xdr:row>1</xdr:row>
      <xdr:rowOff>22226</xdr:rowOff>
    </xdr:from>
    <xdr:to>
      <xdr:col>26</xdr:col>
      <xdr:colOff>511176</xdr:colOff>
      <xdr:row>10</xdr:row>
      <xdr:rowOff>174626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355600</xdr:colOff>
      <xdr:row>1</xdr:row>
      <xdr:rowOff>38100</xdr:rowOff>
    </xdr:from>
    <xdr:to>
      <xdr:col>22</xdr:col>
      <xdr:colOff>50800</xdr:colOff>
      <xdr:row>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495300</xdr:colOff>
      <xdr:row>0</xdr:row>
      <xdr:rowOff>165100</xdr:rowOff>
    </xdr:from>
    <xdr:to>
      <xdr:col>17</xdr:col>
      <xdr:colOff>190500</xdr:colOff>
      <xdr:row>10</xdr:row>
      <xdr:rowOff>127000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228600</xdr:colOff>
      <xdr:row>0</xdr:row>
      <xdr:rowOff>114300</xdr:rowOff>
    </xdr:from>
    <xdr:to>
      <xdr:col>15</xdr:col>
      <xdr:colOff>533400</xdr:colOff>
      <xdr:row>10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292100</xdr:colOff>
      <xdr:row>17</xdr:row>
      <xdr:rowOff>107948</xdr:rowOff>
    </xdr:from>
    <xdr:to>
      <xdr:col>26</xdr:col>
      <xdr:colOff>520700</xdr:colOff>
      <xdr:row>41</xdr:row>
      <xdr:rowOff>114299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43</xdr:row>
      <xdr:rowOff>1</xdr:rowOff>
    </xdr:from>
    <xdr:to>
      <xdr:col>21</xdr:col>
      <xdr:colOff>546100</xdr:colOff>
      <xdr:row>58</xdr:row>
      <xdr:rowOff>165101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43</xdr:row>
      <xdr:rowOff>0</xdr:rowOff>
    </xdr:from>
    <xdr:to>
      <xdr:col>29</xdr:col>
      <xdr:colOff>546100</xdr:colOff>
      <xdr:row>58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0</xdr:colOff>
      <xdr:row>60</xdr:row>
      <xdr:rowOff>0</xdr:rowOff>
    </xdr:from>
    <xdr:to>
      <xdr:col>21</xdr:col>
      <xdr:colOff>546100</xdr:colOff>
      <xdr:row>75</xdr:row>
      <xdr:rowOff>165100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0</xdr:colOff>
      <xdr:row>60</xdr:row>
      <xdr:rowOff>0</xdr:rowOff>
    </xdr:from>
    <xdr:to>
      <xdr:col>29</xdr:col>
      <xdr:colOff>546100</xdr:colOff>
      <xdr:row>75</xdr:row>
      <xdr:rowOff>165100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1</xdr:row>
      <xdr:rowOff>120648</xdr:rowOff>
    </xdr:from>
    <xdr:to>
      <xdr:col>27</xdr:col>
      <xdr:colOff>368300</xdr:colOff>
      <xdr:row>27</xdr:row>
      <xdr:rowOff>126999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29</xdr:row>
      <xdr:rowOff>1</xdr:rowOff>
    </xdr:from>
    <xdr:to>
      <xdr:col>22</xdr:col>
      <xdr:colOff>355600</xdr:colOff>
      <xdr:row>44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29</xdr:row>
      <xdr:rowOff>0</xdr:rowOff>
    </xdr:from>
    <xdr:to>
      <xdr:col>30</xdr:col>
      <xdr:colOff>355600</xdr:colOff>
      <xdr:row>44</xdr:row>
      <xdr:rowOff>177799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46</xdr:row>
      <xdr:rowOff>0</xdr:rowOff>
    </xdr:from>
    <xdr:to>
      <xdr:col>22</xdr:col>
      <xdr:colOff>355600</xdr:colOff>
      <xdr:row>61</xdr:row>
      <xdr:rowOff>177799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46</xdr:row>
      <xdr:rowOff>0</xdr:rowOff>
    </xdr:from>
    <xdr:to>
      <xdr:col>30</xdr:col>
      <xdr:colOff>355600</xdr:colOff>
      <xdr:row>61</xdr:row>
      <xdr:rowOff>177799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161925</xdr:rowOff>
    </xdr:from>
    <xdr:to>
      <xdr:col>10</xdr:col>
      <xdr:colOff>476250</xdr:colOff>
      <xdr:row>20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609599</xdr:colOff>
      <xdr:row>1</xdr:row>
      <xdr:rowOff>0</xdr:rowOff>
    </xdr:from>
    <xdr:to>
      <xdr:col>18</xdr:col>
      <xdr:colOff>600074</xdr:colOff>
      <xdr:row>16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57150</xdr:colOff>
      <xdr:row>0</xdr:row>
      <xdr:rowOff>180976</xdr:rowOff>
    </xdr:from>
    <xdr:to>
      <xdr:col>27</xdr:col>
      <xdr:colOff>47625</xdr:colOff>
      <xdr:row>16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28575</xdr:colOff>
      <xdr:row>17</xdr:row>
      <xdr:rowOff>19050</xdr:rowOff>
    </xdr:from>
    <xdr:to>
      <xdr:col>19</xdr:col>
      <xdr:colOff>0</xdr:colOff>
      <xdr:row>32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57149</xdr:colOff>
      <xdr:row>17</xdr:row>
      <xdr:rowOff>1</xdr:rowOff>
    </xdr:from>
    <xdr:to>
      <xdr:col>27</xdr:col>
      <xdr:colOff>47624</xdr:colOff>
      <xdr:row>32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topLeftCell="A133" zoomScale="70" zoomScaleNormal="70" workbookViewId="0">
      <selection activeCell="AA167" sqref="AA167"/>
    </sheetView>
  </sheetViews>
  <sheetFormatPr defaultRowHeight="15" x14ac:dyDescent="0.25"/>
  <cols>
    <col min="2" max="2" width="10.85546875" bestFit="1" customWidth="1"/>
    <col min="4" max="4" width="17.5703125" bestFit="1" customWidth="1"/>
    <col min="5" max="16" width="9.140625" style="4"/>
  </cols>
  <sheetData>
    <row r="1" spans="1:16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8" t="s">
        <v>4</v>
      </c>
      <c r="F1" s="28"/>
      <c r="G1" s="28"/>
      <c r="H1" s="28" t="s">
        <v>5</v>
      </c>
      <c r="I1" s="28"/>
      <c r="J1" s="28"/>
      <c r="K1" s="28" t="s">
        <v>6</v>
      </c>
      <c r="L1" s="28"/>
      <c r="M1" s="28"/>
      <c r="N1" s="1"/>
      <c r="O1" s="1" t="s">
        <v>7</v>
      </c>
      <c r="P1" s="1" t="s">
        <v>8</v>
      </c>
    </row>
    <row r="2" spans="1:16" x14ac:dyDescent="0.25">
      <c r="A2" s="3" t="s">
        <v>10</v>
      </c>
      <c r="B2" s="3">
        <v>0</v>
      </c>
      <c r="C2" s="3" t="s">
        <v>11</v>
      </c>
      <c r="D2" s="3">
        <v>0.65</v>
      </c>
      <c r="E2" s="4">
        <v>3862.8</v>
      </c>
      <c r="F2" s="4">
        <v>3858.7</v>
      </c>
      <c r="H2" s="5">
        <f t="shared" ref="H2:J19" si="0">E2/60</f>
        <v>64.38000000000001</v>
      </c>
      <c r="I2" s="5">
        <f t="shared" si="0"/>
        <v>64.311666666666667</v>
      </c>
      <c r="J2" s="5"/>
      <c r="K2" s="6">
        <f t="shared" ref="K2:M19" si="1">H2*(1/$D2)</f>
        <v>99.046153846153857</v>
      </c>
      <c r="L2" s="6">
        <f t="shared" si="1"/>
        <v>98.941025641025632</v>
      </c>
      <c r="M2" s="6"/>
      <c r="N2" s="6"/>
      <c r="O2" s="7">
        <f>AVERAGE(K2:L2)</f>
        <v>98.993589743589752</v>
      </c>
      <c r="P2" s="4">
        <f>STDEV(K2:L2)</f>
        <v>7.4336866740137772E-2</v>
      </c>
    </row>
    <row r="3" spans="1:16" x14ac:dyDescent="0.25">
      <c r="A3" s="3" t="s">
        <v>10</v>
      </c>
      <c r="B3" s="3">
        <v>0</v>
      </c>
      <c r="C3" s="3" t="s">
        <v>11</v>
      </c>
      <c r="D3" s="3">
        <v>0.65</v>
      </c>
      <c r="E3" s="4">
        <v>3857.9</v>
      </c>
      <c r="F3" s="4">
        <v>3873.3</v>
      </c>
      <c r="G3" s="4">
        <v>3868.4</v>
      </c>
      <c r="H3" s="6">
        <f t="shared" si="0"/>
        <v>64.298333333333332</v>
      </c>
      <c r="I3" s="6">
        <f t="shared" si="0"/>
        <v>64.555000000000007</v>
      </c>
      <c r="J3" s="6">
        <f>G3/60</f>
        <v>64.473333333333329</v>
      </c>
      <c r="K3" s="6">
        <f t="shared" si="1"/>
        <v>98.920512820512812</v>
      </c>
      <c r="L3" s="6">
        <f t="shared" si="1"/>
        <v>99.315384615384616</v>
      </c>
      <c r="M3" s="6">
        <f>J3*(1/$D3)</f>
        <v>99.189743589743571</v>
      </c>
      <c r="N3" s="6"/>
      <c r="O3" s="6">
        <f>AVERAGE(K3:M3)</f>
        <v>99.141880341880324</v>
      </c>
      <c r="P3" s="5">
        <f>STDEV(K3:M3)</f>
        <v>0.20174018307797129</v>
      </c>
    </row>
    <row r="4" spans="1:16" x14ac:dyDescent="0.25">
      <c r="A4" s="3" t="s">
        <v>12</v>
      </c>
      <c r="B4" s="3">
        <v>0</v>
      </c>
      <c r="C4" s="3" t="s">
        <v>11</v>
      </c>
      <c r="D4" s="3">
        <v>0.65</v>
      </c>
      <c r="E4" s="4">
        <v>3861.4</v>
      </c>
      <c r="F4" s="4">
        <v>3855</v>
      </c>
      <c r="H4" s="5">
        <f t="shared" si="0"/>
        <v>64.356666666666669</v>
      </c>
      <c r="I4" s="5">
        <f t="shared" si="0"/>
        <v>64.25</v>
      </c>
      <c r="J4" s="5"/>
      <c r="K4" s="6">
        <f t="shared" si="1"/>
        <v>99.010256410256403</v>
      </c>
      <c r="L4" s="6">
        <f t="shared" si="1"/>
        <v>98.84615384615384</v>
      </c>
      <c r="M4" s="6"/>
      <c r="N4" s="6"/>
      <c r="O4" s="7">
        <f>AVERAGE(K4:L4)</f>
        <v>98.928205128205121</v>
      </c>
      <c r="P4" s="4">
        <f>STDEV(K4:L4)</f>
        <v>0.11603803588702277</v>
      </c>
    </row>
    <row r="5" spans="1:16" x14ac:dyDescent="0.25">
      <c r="A5" s="3" t="s">
        <v>12</v>
      </c>
      <c r="B5" s="3">
        <v>0</v>
      </c>
      <c r="C5" s="3" t="s">
        <v>11</v>
      </c>
      <c r="D5" s="3">
        <v>0.65</v>
      </c>
      <c r="E5" s="4">
        <v>3856.6</v>
      </c>
      <c r="F5" s="4">
        <v>3815.3</v>
      </c>
      <c r="G5" s="4">
        <v>3815.5</v>
      </c>
      <c r="H5" s="6">
        <f t="shared" si="0"/>
        <v>64.276666666666671</v>
      </c>
      <c r="I5" s="6">
        <f t="shared" si="0"/>
        <v>63.588333333333338</v>
      </c>
      <c r="J5" s="6">
        <f>G5/60</f>
        <v>63.591666666666669</v>
      </c>
      <c r="K5" s="6">
        <f t="shared" si="1"/>
        <v>98.88717948717948</v>
      </c>
      <c r="L5" s="6">
        <f t="shared" si="1"/>
        <v>97.828205128205127</v>
      </c>
      <c r="M5" s="6">
        <f>J5*(1/$D5)</f>
        <v>97.833333333333329</v>
      </c>
      <c r="N5" s="6"/>
      <c r="O5" s="6">
        <f>AVERAGE(K5:M5)</f>
        <v>98.182905982905979</v>
      </c>
      <c r="P5" s="5">
        <f>STDEV(K5:M5)</f>
        <v>0.60992413564165315</v>
      </c>
    </row>
    <row r="6" spans="1:16" x14ac:dyDescent="0.25">
      <c r="A6" s="3" t="s">
        <v>15</v>
      </c>
      <c r="B6" s="3">
        <v>0</v>
      </c>
      <c r="C6" s="3" t="s">
        <v>11</v>
      </c>
      <c r="D6" s="3">
        <v>0.65</v>
      </c>
      <c r="E6" s="4">
        <v>3756.4</v>
      </c>
      <c r="F6" s="4">
        <v>3765.6</v>
      </c>
      <c r="H6" s="5">
        <f t="shared" si="0"/>
        <v>62.606666666666669</v>
      </c>
      <c r="I6" s="5">
        <f t="shared" si="0"/>
        <v>62.76</v>
      </c>
      <c r="J6" s="5"/>
      <c r="K6" s="6">
        <f t="shared" si="1"/>
        <v>96.31794871794871</v>
      </c>
      <c r="L6" s="6">
        <f t="shared" si="1"/>
        <v>96.553846153846138</v>
      </c>
      <c r="M6" s="6"/>
      <c r="N6" s="6"/>
      <c r="O6" s="7">
        <f>AVERAGE(K6:L6)</f>
        <v>96.435897435897431</v>
      </c>
      <c r="P6" s="4">
        <f>STDEV(K6:L6)</f>
        <v>0.16680467658759021</v>
      </c>
    </row>
    <row r="7" spans="1:16" x14ac:dyDescent="0.25">
      <c r="A7" s="3" t="s">
        <v>15</v>
      </c>
      <c r="B7" s="3">
        <v>0</v>
      </c>
      <c r="C7" s="3" t="s">
        <v>11</v>
      </c>
      <c r="D7" s="3">
        <v>0.65</v>
      </c>
      <c r="E7" s="4">
        <v>3772.2</v>
      </c>
      <c r="F7" s="4">
        <v>3743.6</v>
      </c>
      <c r="G7" s="4">
        <v>3748.3</v>
      </c>
      <c r="H7" s="6">
        <f t="shared" si="0"/>
        <v>62.87</v>
      </c>
      <c r="I7" s="6">
        <f t="shared" si="0"/>
        <v>62.393333333333331</v>
      </c>
      <c r="J7" s="6">
        <f>G7/60</f>
        <v>62.471666666666671</v>
      </c>
      <c r="K7" s="6">
        <f t="shared" si="1"/>
        <v>96.723076923076917</v>
      </c>
      <c r="L7" s="6">
        <f t="shared" si="1"/>
        <v>95.989743589743583</v>
      </c>
      <c r="M7" s="6">
        <f>J7*(1/$D7)</f>
        <v>96.110256410256412</v>
      </c>
      <c r="N7" s="6"/>
      <c r="O7" s="6">
        <f>AVERAGE(K7:M7)</f>
        <v>96.274358974358961</v>
      </c>
      <c r="P7" s="5">
        <f>STDEV(K7:M7)</f>
        <v>0.39324506748746463</v>
      </c>
    </row>
    <row r="8" spans="1:16" x14ac:dyDescent="0.25">
      <c r="A8" s="3" t="s">
        <v>18</v>
      </c>
      <c r="B8" s="3">
        <v>0</v>
      </c>
      <c r="C8" s="3" t="s">
        <v>11</v>
      </c>
      <c r="D8" s="3">
        <v>0.65</v>
      </c>
      <c r="E8" s="4">
        <v>3829.9</v>
      </c>
      <c r="F8" s="4">
        <v>3856.2</v>
      </c>
      <c r="H8" s="5">
        <f t="shared" si="0"/>
        <v>63.831666666666671</v>
      </c>
      <c r="I8" s="5">
        <f t="shared" si="0"/>
        <v>64.27</v>
      </c>
      <c r="J8" s="5"/>
      <c r="K8" s="6">
        <f t="shared" si="1"/>
        <v>98.202564102564097</v>
      </c>
      <c r="L8" s="6">
        <f t="shared" si="1"/>
        <v>98.876923076923063</v>
      </c>
      <c r="M8" s="6"/>
      <c r="N8" s="6"/>
      <c r="O8" s="7">
        <f>AVERAGE(K8:L8)</f>
        <v>98.53974358974358</v>
      </c>
      <c r="P8" s="4">
        <f>STDEV(K8:L8)</f>
        <v>0.47684380372323043</v>
      </c>
    </row>
    <row r="9" spans="1:16" x14ac:dyDescent="0.25">
      <c r="A9" s="3" t="s">
        <v>18</v>
      </c>
      <c r="B9" s="3">
        <v>0</v>
      </c>
      <c r="C9" s="3" t="s">
        <v>11</v>
      </c>
      <c r="D9" s="3">
        <v>0.65</v>
      </c>
      <c r="E9" s="4">
        <v>3830.5</v>
      </c>
      <c r="F9" s="4">
        <v>3798.9</v>
      </c>
      <c r="G9" s="4">
        <v>3811.3</v>
      </c>
      <c r="H9" s="6">
        <f t="shared" si="0"/>
        <v>63.841666666666669</v>
      </c>
      <c r="I9" s="6">
        <f t="shared" si="0"/>
        <v>63.315000000000005</v>
      </c>
      <c r="J9" s="6">
        <f>G9/60</f>
        <v>63.521666666666668</v>
      </c>
      <c r="K9" s="6">
        <f t="shared" si="1"/>
        <v>98.217948717948715</v>
      </c>
      <c r="L9" s="6">
        <f t="shared" si="1"/>
        <v>97.407692307692301</v>
      </c>
      <c r="M9" s="6">
        <f>J9*(1/$D9)</f>
        <v>97.725641025641025</v>
      </c>
      <c r="N9" s="6"/>
      <c r="O9" s="6">
        <f>AVERAGE(K9:M9)</f>
        <v>97.78376068376069</v>
      </c>
      <c r="P9" s="5">
        <f>STDEV(K9:M9)</f>
        <v>0.4082429222722202</v>
      </c>
    </row>
    <row r="10" spans="1:16" x14ac:dyDescent="0.25">
      <c r="A10" s="3" t="s">
        <v>14</v>
      </c>
      <c r="B10" s="3">
        <v>0</v>
      </c>
      <c r="C10" s="3" t="s">
        <v>11</v>
      </c>
      <c r="D10" s="3">
        <v>0.65</v>
      </c>
      <c r="E10" s="4">
        <v>4014.5</v>
      </c>
      <c r="F10" s="4">
        <v>4058.7</v>
      </c>
      <c r="H10" s="5">
        <f t="shared" si="0"/>
        <v>66.908333333333331</v>
      </c>
      <c r="I10" s="5">
        <f t="shared" si="0"/>
        <v>67.644999999999996</v>
      </c>
      <c r="J10" s="5"/>
      <c r="K10" s="6">
        <f t="shared" si="1"/>
        <v>102.93589743589743</v>
      </c>
      <c r="L10" s="6">
        <f t="shared" si="1"/>
        <v>104.06923076923076</v>
      </c>
      <c r="M10" s="6"/>
      <c r="N10" s="6"/>
      <c r="O10" s="7">
        <f>AVERAGE(K10:L10)</f>
        <v>103.50256410256409</v>
      </c>
      <c r="P10" s="4">
        <f>STDEV(K10:L10)</f>
        <v>0.80138768534474847</v>
      </c>
    </row>
    <row r="11" spans="1:16" x14ac:dyDescent="0.25">
      <c r="A11" s="3" t="s">
        <v>14</v>
      </c>
      <c r="B11" s="3">
        <v>0</v>
      </c>
      <c r="C11" s="3" t="s">
        <v>11</v>
      </c>
      <c r="D11" s="3">
        <v>0.65</v>
      </c>
      <c r="E11" s="4">
        <v>4045.2</v>
      </c>
      <c r="F11" s="4">
        <v>4077.9</v>
      </c>
      <c r="G11" s="4">
        <v>4046.2</v>
      </c>
      <c r="H11" s="6">
        <f t="shared" si="0"/>
        <v>67.42</v>
      </c>
      <c r="I11" s="6">
        <f t="shared" si="0"/>
        <v>67.965000000000003</v>
      </c>
      <c r="J11" s="6">
        <f t="shared" si="0"/>
        <v>67.436666666666667</v>
      </c>
      <c r="K11" s="6">
        <f t="shared" si="1"/>
        <v>103.72307692307692</v>
      </c>
      <c r="L11" s="6">
        <f t="shared" si="1"/>
        <v>104.56153846153846</v>
      </c>
      <c r="M11" s="6">
        <f t="shared" si="1"/>
        <v>103.74871794871794</v>
      </c>
      <c r="N11" s="6"/>
      <c r="O11" s="6">
        <f t="shared" ref="O11:O19" si="2">AVERAGE(K11:M11)</f>
        <v>104.01111111111111</v>
      </c>
      <c r="P11" s="5">
        <f t="shared" ref="P11:P19" si="3">STDEV(K11:M11)</f>
        <v>0.47685644236273039</v>
      </c>
    </row>
    <row r="12" spans="1:16" x14ac:dyDescent="0.25">
      <c r="A12" s="3" t="s">
        <v>22</v>
      </c>
      <c r="B12" s="3">
        <v>0</v>
      </c>
      <c r="C12" s="3" t="s">
        <v>11</v>
      </c>
      <c r="D12" s="3">
        <v>0.65</v>
      </c>
      <c r="E12" s="4">
        <v>3869.4</v>
      </c>
      <c r="F12" s="4">
        <v>3827.7</v>
      </c>
      <c r="G12" s="4">
        <v>3844</v>
      </c>
      <c r="H12" s="5">
        <f t="shared" si="0"/>
        <v>64.489999999999995</v>
      </c>
      <c r="I12" s="5">
        <f t="shared" si="0"/>
        <v>63.794999999999995</v>
      </c>
      <c r="J12" s="5">
        <f t="shared" si="0"/>
        <v>64.066666666666663</v>
      </c>
      <c r="K12" s="6">
        <f t="shared" si="1"/>
        <v>99.215384615384593</v>
      </c>
      <c r="L12" s="6">
        <f t="shared" si="1"/>
        <v>98.146153846153823</v>
      </c>
      <c r="M12" s="6">
        <f t="shared" si="1"/>
        <v>98.564102564102555</v>
      </c>
      <c r="N12" s="6"/>
      <c r="O12" s="7">
        <f t="shared" si="2"/>
        <v>98.641880341880324</v>
      </c>
      <c r="P12" s="4">
        <f t="shared" si="3"/>
        <v>0.5388419494661606</v>
      </c>
    </row>
    <row r="13" spans="1:16" x14ac:dyDescent="0.25">
      <c r="A13" s="3" t="s">
        <v>23</v>
      </c>
      <c r="B13" s="3">
        <v>0</v>
      </c>
      <c r="C13" s="3" t="s">
        <v>11</v>
      </c>
      <c r="D13" s="3">
        <v>0.65</v>
      </c>
      <c r="E13" s="4">
        <v>3831.8</v>
      </c>
      <c r="F13" s="4">
        <v>3819.4</v>
      </c>
      <c r="G13" s="4">
        <v>3800.1</v>
      </c>
      <c r="H13" s="5">
        <f t="shared" si="0"/>
        <v>63.863333333333337</v>
      </c>
      <c r="I13" s="5">
        <f t="shared" si="0"/>
        <v>63.656666666666666</v>
      </c>
      <c r="J13" s="5">
        <f t="shared" si="0"/>
        <v>63.335000000000001</v>
      </c>
      <c r="K13" s="6">
        <f t="shared" si="1"/>
        <v>98.251282051282047</v>
      </c>
      <c r="L13" s="6">
        <f t="shared" si="1"/>
        <v>97.933333333333323</v>
      </c>
      <c r="M13" s="6">
        <f t="shared" si="1"/>
        <v>97.438461538461524</v>
      </c>
      <c r="N13" s="6"/>
      <c r="O13" s="7">
        <f t="shared" si="2"/>
        <v>97.874358974358969</v>
      </c>
      <c r="P13" s="4">
        <f t="shared" si="3"/>
        <v>0.40960685758148824</v>
      </c>
    </row>
    <row r="14" spans="1:16" x14ac:dyDescent="0.25">
      <c r="A14" s="3" t="s">
        <v>24</v>
      </c>
      <c r="B14" s="3">
        <v>0</v>
      </c>
      <c r="C14" s="3" t="s">
        <v>11</v>
      </c>
      <c r="D14" s="3">
        <v>0.65</v>
      </c>
      <c r="E14" s="4">
        <v>3824.3</v>
      </c>
      <c r="F14" s="4">
        <v>3835.6</v>
      </c>
      <c r="G14" s="4">
        <v>3836.3</v>
      </c>
      <c r="H14" s="5">
        <f t="shared" si="0"/>
        <v>63.738333333333337</v>
      </c>
      <c r="I14" s="5">
        <f t="shared" si="0"/>
        <v>63.926666666666662</v>
      </c>
      <c r="J14" s="5">
        <f t="shared" si="0"/>
        <v>63.93833333333334</v>
      </c>
      <c r="K14" s="6">
        <f t="shared" si="1"/>
        <v>98.058974358974353</v>
      </c>
      <c r="L14" s="6">
        <f t="shared" si="1"/>
        <v>98.348717948717933</v>
      </c>
      <c r="M14" s="6">
        <f t="shared" si="1"/>
        <v>98.366666666666674</v>
      </c>
      <c r="N14" s="6"/>
      <c r="O14" s="7">
        <f t="shared" si="2"/>
        <v>98.258119658119654</v>
      </c>
      <c r="P14" s="4">
        <f t="shared" si="3"/>
        <v>0.17269822450666422</v>
      </c>
    </row>
    <row r="15" spans="1:16" x14ac:dyDescent="0.25">
      <c r="A15" s="3" t="s">
        <v>17</v>
      </c>
      <c r="B15" s="3">
        <v>0</v>
      </c>
      <c r="C15" s="3" t="s">
        <v>11</v>
      </c>
      <c r="D15" s="3">
        <v>0.65</v>
      </c>
      <c r="E15" s="4">
        <v>4209.1000000000004</v>
      </c>
      <c r="F15" s="4">
        <v>4242.7</v>
      </c>
      <c r="G15" s="4">
        <v>4235.5</v>
      </c>
      <c r="H15" s="5">
        <f t="shared" si="0"/>
        <v>70.151666666666671</v>
      </c>
      <c r="I15" s="5">
        <f t="shared" si="0"/>
        <v>70.711666666666659</v>
      </c>
      <c r="J15" s="5">
        <f t="shared" si="0"/>
        <v>70.591666666666669</v>
      </c>
      <c r="K15" s="6">
        <f t="shared" si="1"/>
        <v>107.92564102564103</v>
      </c>
      <c r="L15" s="6">
        <f t="shared" si="1"/>
        <v>108.78717948717947</v>
      </c>
      <c r="M15" s="6">
        <f t="shared" si="1"/>
        <v>108.6025641025641</v>
      </c>
      <c r="N15" s="6"/>
      <c r="O15" s="7">
        <f t="shared" si="2"/>
        <v>108.43846153846152</v>
      </c>
      <c r="P15" s="4">
        <f t="shared" si="3"/>
        <v>0.45360706435888482</v>
      </c>
    </row>
    <row r="16" spans="1:16" x14ac:dyDescent="0.25">
      <c r="A16" s="3" t="s">
        <v>25</v>
      </c>
      <c r="B16" s="3">
        <v>0</v>
      </c>
      <c r="C16" s="3" t="s">
        <v>11</v>
      </c>
      <c r="D16" s="3">
        <v>0.65</v>
      </c>
      <c r="E16" s="4">
        <v>3910.6</v>
      </c>
      <c r="F16" s="4">
        <v>3866.9</v>
      </c>
      <c r="G16" s="4">
        <v>3850.2</v>
      </c>
      <c r="H16" s="5">
        <f t="shared" si="0"/>
        <v>65.176666666666662</v>
      </c>
      <c r="I16" s="5">
        <f t="shared" si="0"/>
        <v>64.448333333333338</v>
      </c>
      <c r="J16" s="5">
        <f t="shared" si="0"/>
        <v>64.17</v>
      </c>
      <c r="K16" s="6">
        <f t="shared" si="1"/>
        <v>100.27179487179485</v>
      </c>
      <c r="L16" s="6">
        <f t="shared" si="1"/>
        <v>99.151282051282053</v>
      </c>
      <c r="M16" s="6">
        <f t="shared" si="1"/>
        <v>98.723076923076917</v>
      </c>
      <c r="N16" s="6"/>
      <c r="O16" s="7">
        <f t="shared" si="2"/>
        <v>99.382051282051279</v>
      </c>
      <c r="P16" s="4">
        <f t="shared" si="3"/>
        <v>0.79973286138099675</v>
      </c>
    </row>
    <row r="17" spans="1:16" x14ac:dyDescent="0.25">
      <c r="A17" s="3" t="s">
        <v>26</v>
      </c>
      <c r="B17" s="3">
        <v>0</v>
      </c>
      <c r="C17" s="3" t="s">
        <v>11</v>
      </c>
      <c r="D17" s="3">
        <v>0.65</v>
      </c>
      <c r="E17" s="4">
        <v>3860.3</v>
      </c>
      <c r="F17" s="4">
        <v>3872.3</v>
      </c>
      <c r="G17" s="4">
        <v>3853</v>
      </c>
      <c r="H17" s="5">
        <f t="shared" si="0"/>
        <v>64.338333333333338</v>
      </c>
      <c r="I17" s="5">
        <f t="shared" si="0"/>
        <v>64.538333333333341</v>
      </c>
      <c r="J17" s="5">
        <f t="shared" si="0"/>
        <v>64.216666666666669</v>
      </c>
      <c r="K17" s="6">
        <f t="shared" si="1"/>
        <v>98.982051282051287</v>
      </c>
      <c r="L17" s="6">
        <f t="shared" si="1"/>
        <v>99.289743589743594</v>
      </c>
      <c r="M17" s="6">
        <f t="shared" si="1"/>
        <v>98.794871794871796</v>
      </c>
      <c r="N17" s="6"/>
      <c r="O17" s="7">
        <f t="shared" si="2"/>
        <v>99.02222222222224</v>
      </c>
      <c r="P17" s="4">
        <f t="shared" si="3"/>
        <v>0.24986956930681187</v>
      </c>
    </row>
    <row r="18" spans="1:16" x14ac:dyDescent="0.25">
      <c r="A18" s="3" t="s">
        <v>27</v>
      </c>
      <c r="B18" s="3">
        <v>0</v>
      </c>
      <c r="C18" s="3" t="s">
        <v>11</v>
      </c>
      <c r="D18" s="3">
        <v>0.65</v>
      </c>
      <c r="E18" s="4">
        <v>3869.8</v>
      </c>
      <c r="F18" s="4">
        <v>3848.3</v>
      </c>
      <c r="G18" s="4">
        <v>3863.3</v>
      </c>
      <c r="H18" s="5">
        <f t="shared" si="0"/>
        <v>64.49666666666667</v>
      </c>
      <c r="I18" s="5">
        <f t="shared" si="0"/>
        <v>64.138333333333335</v>
      </c>
      <c r="J18" s="5">
        <f t="shared" si="0"/>
        <v>64.388333333333335</v>
      </c>
      <c r="K18" s="6">
        <f t="shared" si="1"/>
        <v>99.225641025641025</v>
      </c>
      <c r="L18" s="6">
        <f t="shared" si="1"/>
        <v>98.674358974358967</v>
      </c>
      <c r="M18" s="6">
        <f t="shared" si="1"/>
        <v>99.058974358974353</v>
      </c>
      <c r="N18" s="6"/>
      <c r="O18" s="7">
        <f t="shared" si="2"/>
        <v>98.986324786324772</v>
      </c>
      <c r="P18" s="4">
        <f t="shared" si="3"/>
        <v>0.28273034029099625</v>
      </c>
    </row>
    <row r="19" spans="1:16" x14ac:dyDescent="0.25">
      <c r="A19" s="3" t="s">
        <v>20</v>
      </c>
      <c r="B19" s="3">
        <v>0</v>
      </c>
      <c r="C19" s="3" t="s">
        <v>11</v>
      </c>
      <c r="D19" s="3">
        <v>0.65</v>
      </c>
      <c r="E19" s="4">
        <v>4362.1000000000004</v>
      </c>
      <c r="F19" s="4">
        <v>4385.3999999999996</v>
      </c>
      <c r="G19" s="4">
        <v>4405.3</v>
      </c>
      <c r="H19" s="5">
        <f t="shared" si="0"/>
        <v>72.701666666666668</v>
      </c>
      <c r="I19" s="5">
        <f t="shared" si="0"/>
        <v>73.089999999999989</v>
      </c>
      <c r="J19" s="5">
        <f t="shared" si="0"/>
        <v>73.421666666666667</v>
      </c>
      <c r="K19" s="6">
        <f t="shared" si="1"/>
        <v>111.84871794871795</v>
      </c>
      <c r="L19" s="6">
        <f t="shared" si="1"/>
        <v>112.44615384615382</v>
      </c>
      <c r="M19" s="6">
        <f t="shared" si="1"/>
        <v>112.95641025641025</v>
      </c>
      <c r="N19" s="6"/>
      <c r="O19" s="7">
        <f t="shared" si="2"/>
        <v>112.41709401709402</v>
      </c>
      <c r="P19" s="4">
        <f t="shared" si="3"/>
        <v>0.55441763804817257</v>
      </c>
    </row>
    <row r="20" spans="1:16" x14ac:dyDescent="0.25">
      <c r="A20" s="3"/>
      <c r="B20" s="3"/>
      <c r="C20" s="3"/>
      <c r="D20" s="3"/>
      <c r="H20" s="5"/>
      <c r="I20" s="5"/>
      <c r="J20" s="5"/>
      <c r="K20" s="6"/>
      <c r="L20" s="6"/>
      <c r="M20" s="6"/>
      <c r="N20" s="6"/>
      <c r="O20" s="7"/>
    </row>
    <row r="21" spans="1:16" x14ac:dyDescent="0.25">
      <c r="A21" s="3" t="s">
        <v>10</v>
      </c>
      <c r="B21" s="3">
        <v>1</v>
      </c>
      <c r="C21" s="3" t="s">
        <v>11</v>
      </c>
      <c r="D21" s="3">
        <v>0.5</v>
      </c>
      <c r="E21" s="4">
        <v>2994</v>
      </c>
      <c r="F21" s="4">
        <v>2988.1</v>
      </c>
      <c r="H21" s="5">
        <f t="shared" ref="H21:I46" si="4">E21/60</f>
        <v>49.9</v>
      </c>
      <c r="I21" s="5">
        <f t="shared" si="4"/>
        <v>49.801666666666662</v>
      </c>
      <c r="J21" s="5"/>
      <c r="K21" s="6">
        <f t="shared" ref="K21:L46" si="5">H21*(1/$D21)</f>
        <v>99.8</v>
      </c>
      <c r="L21" s="6">
        <f t="shared" si="5"/>
        <v>99.603333333333325</v>
      </c>
      <c r="M21" s="6"/>
      <c r="N21" s="6"/>
      <c r="O21" s="7">
        <f>AVERAGE(K21:L21)</f>
        <v>99.701666666666654</v>
      </c>
      <c r="P21" s="4">
        <f>STDEV(K21:L21)</f>
        <v>0.13906433363335849</v>
      </c>
    </row>
    <row r="22" spans="1:16" x14ac:dyDescent="0.25">
      <c r="A22" s="3" t="s">
        <v>10</v>
      </c>
      <c r="B22" s="3">
        <v>1</v>
      </c>
      <c r="C22" s="3" t="s">
        <v>11</v>
      </c>
      <c r="D22" s="3">
        <v>0.5</v>
      </c>
      <c r="E22" s="4">
        <v>3007.5</v>
      </c>
      <c r="F22" s="4">
        <v>2986.9</v>
      </c>
      <c r="G22" s="4">
        <v>3001.1</v>
      </c>
      <c r="H22" s="6">
        <f t="shared" si="4"/>
        <v>50.125</v>
      </c>
      <c r="I22" s="6">
        <f t="shared" si="4"/>
        <v>49.781666666666666</v>
      </c>
      <c r="J22" s="6">
        <f>G22/60</f>
        <v>50.018333333333331</v>
      </c>
      <c r="K22" s="6">
        <f t="shared" si="5"/>
        <v>100.25</v>
      </c>
      <c r="L22" s="6">
        <f t="shared" si="5"/>
        <v>99.563333333333333</v>
      </c>
      <c r="M22" s="6">
        <f>J22*(1/$D22)</f>
        <v>100.03666666666666</v>
      </c>
      <c r="N22" s="6"/>
      <c r="O22" s="6">
        <f>AVERAGE(K22:M22)</f>
        <v>99.95</v>
      </c>
      <c r="P22" s="5">
        <f>STDEV(K22:M22)</f>
        <v>0.35144147608259185</v>
      </c>
    </row>
    <row r="23" spans="1:16" x14ac:dyDescent="0.25">
      <c r="A23" s="3" t="s">
        <v>12</v>
      </c>
      <c r="B23" s="3">
        <v>1</v>
      </c>
      <c r="C23" s="3" t="s">
        <v>11</v>
      </c>
      <c r="D23" s="3">
        <v>0.5</v>
      </c>
      <c r="E23" s="4">
        <v>2479.3000000000002</v>
      </c>
      <c r="F23" s="4">
        <v>2498.6999999999998</v>
      </c>
      <c r="H23" s="5">
        <f t="shared" si="4"/>
        <v>41.321666666666673</v>
      </c>
      <c r="I23" s="5">
        <f t="shared" si="4"/>
        <v>41.644999999999996</v>
      </c>
      <c r="J23" s="5"/>
      <c r="K23" s="6">
        <f t="shared" si="5"/>
        <v>82.643333333333345</v>
      </c>
      <c r="L23" s="6">
        <f t="shared" si="5"/>
        <v>83.289999999999992</v>
      </c>
      <c r="M23" s="6"/>
      <c r="N23" s="6"/>
      <c r="O23" s="7">
        <f>AVERAGE(K23:L23)</f>
        <v>82.966666666666669</v>
      </c>
      <c r="P23" s="4">
        <f>STDEV(K23:L23)</f>
        <v>0.45726238516728679</v>
      </c>
    </row>
    <row r="24" spans="1:16" x14ac:dyDescent="0.25">
      <c r="A24" s="3" t="s">
        <v>12</v>
      </c>
      <c r="B24" s="3">
        <v>1</v>
      </c>
      <c r="C24" s="3" t="s">
        <v>11</v>
      </c>
      <c r="D24" s="3">
        <v>0.5</v>
      </c>
      <c r="E24" s="4">
        <v>2512.1999999999998</v>
      </c>
      <c r="F24" s="4">
        <v>2502.3000000000002</v>
      </c>
      <c r="G24" s="4">
        <v>2486.1</v>
      </c>
      <c r="H24" s="6">
        <f t="shared" si="4"/>
        <v>41.87</v>
      </c>
      <c r="I24" s="6">
        <f t="shared" si="4"/>
        <v>41.705000000000005</v>
      </c>
      <c r="J24" s="6">
        <f>G24/60</f>
        <v>41.434999999999995</v>
      </c>
      <c r="K24" s="6">
        <f t="shared" si="5"/>
        <v>83.74</v>
      </c>
      <c r="L24" s="6">
        <f t="shared" si="5"/>
        <v>83.410000000000011</v>
      </c>
      <c r="M24" s="6">
        <f>J24*(1/$D24)</f>
        <v>82.86999999999999</v>
      </c>
      <c r="N24" s="6"/>
      <c r="O24" s="6">
        <f>AVERAGE(K24:M24)</f>
        <v>83.339999999999989</v>
      </c>
      <c r="P24" s="5">
        <f>STDEV(K24:M24)</f>
        <v>0.43920382511995865</v>
      </c>
    </row>
    <row r="25" spans="1:16" x14ac:dyDescent="0.25">
      <c r="A25" s="3" t="s">
        <v>15</v>
      </c>
      <c r="B25" s="3">
        <v>1</v>
      </c>
      <c r="C25" s="3" t="s">
        <v>11</v>
      </c>
      <c r="D25" s="3">
        <v>0.5</v>
      </c>
      <c r="E25" s="4">
        <v>2535.3000000000002</v>
      </c>
      <c r="F25" s="4">
        <v>2550.9</v>
      </c>
      <c r="H25" s="5">
        <f t="shared" si="4"/>
        <v>42.255000000000003</v>
      </c>
      <c r="I25" s="5">
        <f t="shared" si="4"/>
        <v>42.515000000000001</v>
      </c>
      <c r="J25" s="5"/>
      <c r="K25" s="6">
        <f t="shared" si="5"/>
        <v>84.51</v>
      </c>
      <c r="L25" s="6">
        <f t="shared" si="5"/>
        <v>85.03</v>
      </c>
      <c r="M25" s="6"/>
      <c r="N25" s="6"/>
      <c r="O25" s="7">
        <f>AVERAGE(K25:L25)</f>
        <v>84.77000000000001</v>
      </c>
      <c r="P25" s="4">
        <f>STDEV(K25:L25)</f>
        <v>0.36769552621700191</v>
      </c>
    </row>
    <row r="26" spans="1:16" x14ac:dyDescent="0.25">
      <c r="A26" s="3" t="s">
        <v>15</v>
      </c>
      <c r="B26" s="3">
        <v>1</v>
      </c>
      <c r="C26" s="3" t="s">
        <v>11</v>
      </c>
      <c r="D26" s="3">
        <v>0.5</v>
      </c>
      <c r="E26" s="4">
        <v>2546.6999999999998</v>
      </c>
      <c r="F26" s="4">
        <v>2514.6999999999998</v>
      </c>
      <c r="G26" s="4">
        <v>2526.6</v>
      </c>
      <c r="H26" s="6">
        <f t="shared" si="4"/>
        <v>42.445</v>
      </c>
      <c r="I26" s="6">
        <f t="shared" si="4"/>
        <v>41.911666666666662</v>
      </c>
      <c r="J26" s="6">
        <f>G26/60</f>
        <v>42.11</v>
      </c>
      <c r="K26" s="6">
        <f t="shared" si="5"/>
        <v>84.89</v>
      </c>
      <c r="L26" s="6">
        <f t="shared" si="5"/>
        <v>83.823333333333323</v>
      </c>
      <c r="M26" s="6">
        <f>J26*(1/$D26)</f>
        <v>84.22</v>
      </c>
      <c r="N26" s="6"/>
      <c r="O26" s="6">
        <f>AVERAGE(K26:M26)</f>
        <v>84.311111111111103</v>
      </c>
      <c r="P26" s="5">
        <f>STDEV(K26:M26)</f>
        <v>0.53913854468992994</v>
      </c>
    </row>
    <row r="27" spans="1:16" x14ac:dyDescent="0.25">
      <c r="A27" s="3" t="s">
        <v>18</v>
      </c>
      <c r="B27" s="3">
        <v>1</v>
      </c>
      <c r="C27" s="3" t="s">
        <v>11</v>
      </c>
      <c r="D27" s="3">
        <v>0.5</v>
      </c>
      <c r="E27" s="4">
        <v>2575.3000000000002</v>
      </c>
      <c r="F27" s="4">
        <v>2543</v>
      </c>
      <c r="H27" s="5">
        <f t="shared" si="4"/>
        <v>42.921666666666667</v>
      </c>
      <c r="I27" s="5">
        <f t="shared" si="4"/>
        <v>42.383333333333333</v>
      </c>
      <c r="J27" s="5"/>
      <c r="K27" s="6">
        <f t="shared" si="5"/>
        <v>85.843333333333334</v>
      </c>
      <c r="L27" s="6">
        <f t="shared" si="5"/>
        <v>84.766666666666666</v>
      </c>
      <c r="M27" s="6"/>
      <c r="N27" s="6"/>
      <c r="O27" s="7">
        <f>AVERAGE(K27:L27)</f>
        <v>85.305000000000007</v>
      </c>
      <c r="P27" s="4">
        <f>STDEV(K27:L27)</f>
        <v>0.76131830107751719</v>
      </c>
    </row>
    <row r="28" spans="1:16" x14ac:dyDescent="0.25">
      <c r="A28" s="3" t="s">
        <v>18</v>
      </c>
      <c r="B28" s="3">
        <v>1</v>
      </c>
      <c r="C28" s="3" t="s">
        <v>11</v>
      </c>
      <c r="D28" s="3">
        <v>0.5</v>
      </c>
      <c r="E28" s="4">
        <v>2544.8000000000002</v>
      </c>
      <c r="F28" s="4">
        <v>2556</v>
      </c>
      <c r="G28" s="4">
        <v>2528</v>
      </c>
      <c r="H28" s="6">
        <f t="shared" si="4"/>
        <v>42.413333333333334</v>
      </c>
      <c r="I28" s="6">
        <f t="shared" si="4"/>
        <v>42.6</v>
      </c>
      <c r="J28" s="6">
        <f>G28/60</f>
        <v>42.133333333333333</v>
      </c>
      <c r="K28" s="6">
        <f t="shared" si="5"/>
        <v>84.826666666666668</v>
      </c>
      <c r="L28" s="6">
        <f t="shared" si="5"/>
        <v>85.2</v>
      </c>
      <c r="M28" s="6">
        <f>J28*(1/$D28)</f>
        <v>84.266666666666666</v>
      </c>
      <c r="N28" s="6"/>
      <c r="O28" s="6">
        <f>AVERAGE(K28:M28)</f>
        <v>84.76444444444445</v>
      </c>
      <c r="P28" s="5">
        <f>STDEV(K28:M28)</f>
        <v>0.46976747597240415</v>
      </c>
    </row>
    <row r="29" spans="1:16" x14ac:dyDescent="0.25">
      <c r="A29" s="3" t="s">
        <v>14</v>
      </c>
      <c r="B29" s="3">
        <v>1</v>
      </c>
      <c r="C29" s="3" t="s">
        <v>11</v>
      </c>
      <c r="D29" s="3">
        <v>0.5</v>
      </c>
      <c r="E29" s="4">
        <v>2877.4</v>
      </c>
      <c r="F29" s="4">
        <v>2899.1</v>
      </c>
      <c r="H29" s="5">
        <f t="shared" si="4"/>
        <v>47.956666666666671</v>
      </c>
      <c r="I29" s="5">
        <f t="shared" si="4"/>
        <v>48.318333333333335</v>
      </c>
      <c r="J29" s="5"/>
      <c r="K29" s="6">
        <f t="shared" si="5"/>
        <v>95.913333333333341</v>
      </c>
      <c r="L29" s="6">
        <f t="shared" si="5"/>
        <v>96.63666666666667</v>
      </c>
      <c r="M29" s="6"/>
      <c r="N29" s="6"/>
      <c r="O29" s="7">
        <f>AVERAGE(K29:L29)</f>
        <v>96.275000000000006</v>
      </c>
      <c r="P29" s="4">
        <f>STDEV(K29:L29)</f>
        <v>0.5114739050582664</v>
      </c>
    </row>
    <row r="30" spans="1:16" x14ac:dyDescent="0.25">
      <c r="A30" s="3" t="s">
        <v>14</v>
      </c>
      <c r="B30" s="3">
        <v>1</v>
      </c>
      <c r="C30" s="3" t="s">
        <v>11</v>
      </c>
      <c r="D30" s="3">
        <v>0.5</v>
      </c>
      <c r="E30" s="4">
        <v>2911.6</v>
      </c>
      <c r="F30" s="4">
        <v>2887.3</v>
      </c>
      <c r="G30" s="4">
        <v>2897</v>
      </c>
      <c r="H30" s="6">
        <f t="shared" si="4"/>
        <v>48.526666666666664</v>
      </c>
      <c r="I30" s="6">
        <f t="shared" si="4"/>
        <v>48.12166666666667</v>
      </c>
      <c r="J30" s="6">
        <f>G30/60</f>
        <v>48.283333333333331</v>
      </c>
      <c r="K30" s="6">
        <f t="shared" si="5"/>
        <v>97.053333333333327</v>
      </c>
      <c r="L30" s="6">
        <f t="shared" si="5"/>
        <v>96.243333333333339</v>
      </c>
      <c r="M30" s="6">
        <f>J30*(1/$D30)</f>
        <v>96.566666666666663</v>
      </c>
      <c r="N30" s="6"/>
      <c r="O30" s="6">
        <f>AVERAGE(K30:M30)</f>
        <v>96.621111111111119</v>
      </c>
      <c r="P30" s="5">
        <f>STDEV(K30:M30)</f>
        <v>0.40773538986473024</v>
      </c>
    </row>
    <row r="31" spans="1:16" x14ac:dyDescent="0.25">
      <c r="A31" s="3" t="s">
        <v>22</v>
      </c>
      <c r="B31" s="3">
        <v>1</v>
      </c>
      <c r="C31" s="3" t="s">
        <v>11</v>
      </c>
      <c r="D31" s="3">
        <v>0.5</v>
      </c>
      <c r="E31" s="4">
        <v>2885.5</v>
      </c>
      <c r="F31" s="4">
        <v>2933.2</v>
      </c>
      <c r="H31" s="5">
        <f t="shared" si="4"/>
        <v>48.091666666666669</v>
      </c>
      <c r="I31" s="5">
        <f t="shared" si="4"/>
        <v>48.886666666666663</v>
      </c>
      <c r="J31" s="5"/>
      <c r="K31" s="6">
        <f t="shared" si="5"/>
        <v>96.183333333333337</v>
      </c>
      <c r="L31" s="6">
        <f t="shared" si="5"/>
        <v>97.773333333333326</v>
      </c>
      <c r="M31" s="6"/>
      <c r="N31" s="6"/>
      <c r="O31" s="7">
        <f>AVERAGE(K31:L31)</f>
        <v>96.978333333333325</v>
      </c>
      <c r="P31" s="4">
        <f>STDEV(K31:L31)</f>
        <v>1.124299782086603</v>
      </c>
    </row>
    <row r="32" spans="1:16" x14ac:dyDescent="0.25">
      <c r="A32" s="3" t="s">
        <v>22</v>
      </c>
      <c r="B32" s="3">
        <v>1</v>
      </c>
      <c r="C32" s="3" t="s">
        <v>11</v>
      </c>
      <c r="D32" s="3">
        <v>0.5</v>
      </c>
      <c r="E32" s="4">
        <v>2904.5</v>
      </c>
      <c r="F32" s="4">
        <v>2910.4</v>
      </c>
      <c r="G32" s="4">
        <v>2908.9</v>
      </c>
      <c r="H32" s="6">
        <f t="shared" si="4"/>
        <v>48.408333333333331</v>
      </c>
      <c r="I32" s="6">
        <f t="shared" si="4"/>
        <v>48.506666666666668</v>
      </c>
      <c r="J32" s="6">
        <f>G32/60</f>
        <v>48.481666666666669</v>
      </c>
      <c r="K32" s="6">
        <f t="shared" si="5"/>
        <v>96.816666666666663</v>
      </c>
      <c r="L32" s="6">
        <f t="shared" si="5"/>
        <v>97.013333333333335</v>
      </c>
      <c r="M32" s="6">
        <f>J32*(1/$D32)</f>
        <v>96.963333333333338</v>
      </c>
      <c r="N32" s="6"/>
      <c r="O32" s="6">
        <f>AVERAGE(K32:M32)</f>
        <v>96.931111111111093</v>
      </c>
      <c r="P32" s="5">
        <f>STDEV(K32:M32)</f>
        <v>0.10221618339650973</v>
      </c>
    </row>
    <row r="33" spans="1:16" x14ac:dyDescent="0.25">
      <c r="A33" s="3" t="s">
        <v>23</v>
      </c>
      <c r="B33" s="3">
        <v>1</v>
      </c>
      <c r="C33" s="3" t="s">
        <v>11</v>
      </c>
      <c r="D33" s="3">
        <v>0.5</v>
      </c>
      <c r="E33" s="4">
        <v>2904.8</v>
      </c>
      <c r="F33" s="4">
        <v>2937.6</v>
      </c>
      <c r="H33" s="5">
        <f t="shared" si="4"/>
        <v>48.413333333333334</v>
      </c>
      <c r="I33" s="5">
        <f t="shared" si="4"/>
        <v>48.96</v>
      </c>
      <c r="J33" s="5"/>
      <c r="K33" s="6">
        <f t="shared" si="5"/>
        <v>96.826666666666668</v>
      </c>
      <c r="L33" s="6">
        <f t="shared" si="5"/>
        <v>97.92</v>
      </c>
      <c r="M33" s="6"/>
      <c r="N33" s="6"/>
      <c r="O33" s="7">
        <f>AVERAGE(K33:L33)</f>
        <v>97.373333333333335</v>
      </c>
      <c r="P33" s="4">
        <f>STDEV(K33:L33)</f>
        <v>0.77310341409729222</v>
      </c>
    </row>
    <row r="34" spans="1:16" x14ac:dyDescent="0.25">
      <c r="A34" s="3" t="s">
        <v>23</v>
      </c>
      <c r="B34" s="3">
        <v>1</v>
      </c>
      <c r="C34" s="3" t="s">
        <v>11</v>
      </c>
      <c r="D34" s="3">
        <v>0.5</v>
      </c>
      <c r="E34" s="4">
        <v>2909.8</v>
      </c>
      <c r="F34" s="4">
        <v>2912.9</v>
      </c>
      <c r="G34" s="4">
        <v>2918.5</v>
      </c>
      <c r="H34" s="6">
        <f t="shared" si="4"/>
        <v>48.49666666666667</v>
      </c>
      <c r="I34" s="6">
        <f t="shared" si="4"/>
        <v>48.548333333333332</v>
      </c>
      <c r="J34" s="6">
        <f>G34/60</f>
        <v>48.641666666666666</v>
      </c>
      <c r="K34" s="6">
        <f t="shared" si="5"/>
        <v>96.993333333333339</v>
      </c>
      <c r="L34" s="6">
        <f t="shared" si="5"/>
        <v>97.096666666666664</v>
      </c>
      <c r="M34" s="6">
        <f>J34*(1/$D34)</f>
        <v>97.283333333333331</v>
      </c>
      <c r="N34" s="6"/>
      <c r="O34" s="6">
        <f>AVERAGE(K34:M34)</f>
        <v>97.12444444444445</v>
      </c>
      <c r="P34" s="5">
        <f>STDEV(K34:M34)</f>
        <v>0.14698198428277759</v>
      </c>
    </row>
    <row r="35" spans="1:16" x14ac:dyDescent="0.25">
      <c r="A35" s="3" t="s">
        <v>24</v>
      </c>
      <c r="B35" s="3">
        <v>1</v>
      </c>
      <c r="C35" s="3" t="s">
        <v>11</v>
      </c>
      <c r="D35" s="3">
        <v>0.5</v>
      </c>
      <c r="E35" s="4">
        <v>2941.8</v>
      </c>
      <c r="F35" s="4">
        <v>2941.3</v>
      </c>
      <c r="H35" s="5">
        <f t="shared" si="4"/>
        <v>49.03</v>
      </c>
      <c r="I35" s="5">
        <f t="shared" si="4"/>
        <v>49.021666666666668</v>
      </c>
      <c r="J35" s="5"/>
      <c r="K35" s="6">
        <f t="shared" si="5"/>
        <v>98.06</v>
      </c>
      <c r="L35" s="6">
        <f t="shared" si="5"/>
        <v>98.043333333333337</v>
      </c>
      <c r="M35" s="6"/>
      <c r="N35" s="6"/>
      <c r="O35" s="7">
        <f>AVERAGE(K35:L35)</f>
        <v>98.051666666666677</v>
      </c>
      <c r="P35" s="4">
        <f>STDEV(K35:L35)</f>
        <v>1.1785113019775122E-2</v>
      </c>
    </row>
    <row r="36" spans="1:16" x14ac:dyDescent="0.25">
      <c r="A36" s="3" t="s">
        <v>24</v>
      </c>
      <c r="B36" s="3">
        <v>1</v>
      </c>
      <c r="C36" s="3" t="s">
        <v>11</v>
      </c>
      <c r="D36" s="3">
        <v>0.5</v>
      </c>
      <c r="E36" s="4">
        <v>2914.7</v>
      </c>
      <c r="F36" s="4">
        <v>2977.1</v>
      </c>
      <c r="G36" s="4">
        <v>2960.2</v>
      </c>
      <c r="H36" s="6">
        <f t="shared" si="4"/>
        <v>48.578333333333333</v>
      </c>
      <c r="I36" s="6">
        <f t="shared" si="4"/>
        <v>49.618333333333332</v>
      </c>
      <c r="J36" s="6">
        <f>G36/60</f>
        <v>49.336666666666666</v>
      </c>
      <c r="K36" s="6">
        <f t="shared" si="5"/>
        <v>97.156666666666666</v>
      </c>
      <c r="L36" s="6">
        <f t="shared" si="5"/>
        <v>99.236666666666665</v>
      </c>
      <c r="M36" s="6">
        <f>J36*(1/$D36)</f>
        <v>98.673333333333332</v>
      </c>
      <c r="N36" s="6"/>
      <c r="O36" s="6">
        <f>AVERAGE(K36:M36)</f>
        <v>98.355555555555554</v>
      </c>
      <c r="P36" s="5">
        <f>STDEV(K36:M36)</f>
        <v>1.0757960015900019</v>
      </c>
    </row>
    <row r="37" spans="1:16" x14ac:dyDescent="0.25">
      <c r="A37" s="3" t="s">
        <v>17</v>
      </c>
      <c r="B37" s="3">
        <v>1</v>
      </c>
      <c r="C37" s="3" t="s">
        <v>11</v>
      </c>
      <c r="D37" s="3">
        <v>0.5</v>
      </c>
      <c r="E37" s="4">
        <v>3231</v>
      </c>
      <c r="F37" s="4">
        <v>3165.8</v>
      </c>
      <c r="H37" s="5">
        <f t="shared" si="4"/>
        <v>53.85</v>
      </c>
      <c r="I37" s="5">
        <f t="shared" si="4"/>
        <v>52.763333333333335</v>
      </c>
      <c r="J37" s="5"/>
      <c r="K37" s="6">
        <f t="shared" si="5"/>
        <v>107.7</v>
      </c>
      <c r="L37" s="6">
        <f t="shared" si="5"/>
        <v>105.52666666666667</v>
      </c>
      <c r="M37" s="6"/>
      <c r="N37" s="6"/>
      <c r="O37" s="7">
        <f>AVERAGE(K37:L37)</f>
        <v>106.61333333333334</v>
      </c>
      <c r="P37" s="4">
        <f>STDEV(K37:L37)</f>
        <v>1.5367787377787623</v>
      </c>
    </row>
    <row r="38" spans="1:16" x14ac:dyDescent="0.25">
      <c r="A38" s="3" t="s">
        <v>17</v>
      </c>
      <c r="B38" s="3">
        <v>1</v>
      </c>
      <c r="C38" s="3" t="s">
        <v>11</v>
      </c>
      <c r="D38" s="3">
        <v>0.5</v>
      </c>
      <c r="E38" s="4">
        <v>3207.5</v>
      </c>
      <c r="F38" s="4">
        <v>3198.3</v>
      </c>
      <c r="G38" s="4">
        <v>3195</v>
      </c>
      <c r="H38" s="6">
        <f t="shared" si="4"/>
        <v>53.458333333333336</v>
      </c>
      <c r="I38" s="6">
        <f t="shared" si="4"/>
        <v>53.305</v>
      </c>
      <c r="J38" s="6">
        <f>G38/60</f>
        <v>53.25</v>
      </c>
      <c r="K38" s="6">
        <f t="shared" si="5"/>
        <v>106.91666666666667</v>
      </c>
      <c r="L38" s="6">
        <f t="shared" si="5"/>
        <v>106.61</v>
      </c>
      <c r="M38" s="6">
        <f>J38*(1/$D38)</f>
        <v>106.5</v>
      </c>
      <c r="N38" s="6"/>
      <c r="O38" s="6">
        <f>AVERAGE(K38:M38)</f>
        <v>106.67555555555555</v>
      </c>
      <c r="P38" s="5">
        <f>STDEV(K38:M38)</f>
        <v>0.21593037286571592</v>
      </c>
    </row>
    <row r="39" spans="1:16" x14ac:dyDescent="0.25">
      <c r="A39" s="3" t="s">
        <v>25</v>
      </c>
      <c r="B39" s="3">
        <v>1</v>
      </c>
      <c r="C39" s="3" t="s">
        <v>11</v>
      </c>
      <c r="D39" s="3">
        <v>0.5</v>
      </c>
      <c r="E39" s="4">
        <v>2961.6</v>
      </c>
      <c r="F39" s="4">
        <v>2951</v>
      </c>
      <c r="H39" s="5">
        <f t="shared" si="4"/>
        <v>49.36</v>
      </c>
      <c r="I39" s="5">
        <f t="shared" si="4"/>
        <v>49.18333333333333</v>
      </c>
      <c r="J39" s="5"/>
      <c r="K39" s="6">
        <f t="shared" si="5"/>
        <v>98.72</v>
      </c>
      <c r="L39" s="6">
        <f t="shared" si="5"/>
        <v>98.36666666666666</v>
      </c>
      <c r="M39" s="6"/>
      <c r="N39" s="6"/>
      <c r="O39" s="7">
        <f>AVERAGE(K39:L39)</f>
        <v>98.543333333333322</v>
      </c>
      <c r="P39" s="4">
        <f>STDEV(K39:L39)</f>
        <v>0.24984439601925068</v>
      </c>
    </row>
    <row r="40" spans="1:16" x14ac:dyDescent="0.25">
      <c r="A40" s="3" t="s">
        <v>25</v>
      </c>
      <c r="B40" s="3">
        <v>1</v>
      </c>
      <c r="C40" s="3" t="s">
        <v>11</v>
      </c>
      <c r="D40" s="3">
        <v>0.5</v>
      </c>
      <c r="E40" s="4">
        <v>2962</v>
      </c>
      <c r="F40" s="4">
        <v>2942.8</v>
      </c>
      <c r="G40" s="4">
        <v>2951</v>
      </c>
      <c r="H40" s="6">
        <f t="shared" si="4"/>
        <v>49.366666666666667</v>
      </c>
      <c r="I40" s="6">
        <f t="shared" si="4"/>
        <v>49.046666666666667</v>
      </c>
      <c r="J40" s="6">
        <f>G40/60</f>
        <v>49.18333333333333</v>
      </c>
      <c r="K40" s="6">
        <f t="shared" si="5"/>
        <v>98.733333333333334</v>
      </c>
      <c r="L40" s="6">
        <f t="shared" si="5"/>
        <v>98.093333333333334</v>
      </c>
      <c r="M40" s="6">
        <f>J40*(1/$D40)</f>
        <v>98.36666666666666</v>
      </c>
      <c r="N40" s="6"/>
      <c r="O40" s="6">
        <f>AVERAGE(K40:M40)</f>
        <v>98.397777777777776</v>
      </c>
      <c r="P40" s="5">
        <f>STDEV(K40:M40)</f>
        <v>0.3211322561281042</v>
      </c>
    </row>
    <row r="41" spans="1:16" x14ac:dyDescent="0.25">
      <c r="A41" s="3" t="s">
        <v>26</v>
      </c>
      <c r="B41" s="3">
        <v>1</v>
      </c>
      <c r="C41" s="3" t="s">
        <v>11</v>
      </c>
      <c r="D41" s="3">
        <v>0.5</v>
      </c>
      <c r="E41" s="4">
        <v>3005.4</v>
      </c>
      <c r="F41" s="4">
        <v>2967.8</v>
      </c>
      <c r="H41" s="5">
        <f t="shared" si="4"/>
        <v>50.09</v>
      </c>
      <c r="I41" s="5">
        <f t="shared" si="4"/>
        <v>49.463333333333338</v>
      </c>
      <c r="J41" s="5"/>
      <c r="K41" s="6">
        <f t="shared" si="5"/>
        <v>100.18</v>
      </c>
      <c r="L41" s="6">
        <f t="shared" si="5"/>
        <v>98.926666666666677</v>
      </c>
      <c r="M41" s="6"/>
      <c r="N41" s="6"/>
      <c r="O41" s="7">
        <f>AVERAGE(K41:L41)</f>
        <v>99.553333333333342</v>
      </c>
      <c r="P41" s="4">
        <f>STDEV(K41:L41)</f>
        <v>0.88624049908713742</v>
      </c>
    </row>
    <row r="42" spans="1:16" x14ac:dyDescent="0.25">
      <c r="A42" s="3" t="s">
        <v>26</v>
      </c>
      <c r="B42" s="3">
        <v>1</v>
      </c>
      <c r="C42" s="3" t="s">
        <v>11</v>
      </c>
      <c r="D42" s="3">
        <v>0.5</v>
      </c>
      <c r="E42" s="4">
        <v>2915.2</v>
      </c>
      <c r="F42" s="4">
        <v>2964.4</v>
      </c>
      <c r="G42" s="4">
        <v>2939</v>
      </c>
      <c r="H42" s="6">
        <f t="shared" si="4"/>
        <v>48.586666666666666</v>
      </c>
      <c r="I42" s="6">
        <f t="shared" si="4"/>
        <v>49.406666666666666</v>
      </c>
      <c r="J42" s="6">
        <f>G42/60</f>
        <v>48.983333333333334</v>
      </c>
      <c r="K42" s="6">
        <f t="shared" si="5"/>
        <v>97.173333333333332</v>
      </c>
      <c r="L42" s="6">
        <f t="shared" si="5"/>
        <v>98.813333333333333</v>
      </c>
      <c r="M42" s="6">
        <f>J42*(1/$D42)</f>
        <v>97.966666666666669</v>
      </c>
      <c r="N42" s="6"/>
      <c r="O42" s="6">
        <f>AVERAGE(K42:M42)</f>
        <v>97.984444444444463</v>
      </c>
      <c r="P42" s="5">
        <f>STDEV(K42:M42)</f>
        <v>0.82014452204293697</v>
      </c>
    </row>
    <row r="43" spans="1:16" x14ac:dyDescent="0.25">
      <c r="A43" s="3" t="s">
        <v>27</v>
      </c>
      <c r="B43" s="3">
        <v>1</v>
      </c>
      <c r="C43" s="3" t="s">
        <v>11</v>
      </c>
      <c r="D43" s="3">
        <v>0.5</v>
      </c>
      <c r="E43" s="4">
        <v>2890.5</v>
      </c>
      <c r="F43" s="4">
        <v>2912</v>
      </c>
      <c r="H43" s="5">
        <f t="shared" si="4"/>
        <v>48.174999999999997</v>
      </c>
      <c r="I43" s="5">
        <f t="shared" si="4"/>
        <v>48.533333333333331</v>
      </c>
      <c r="J43" s="5"/>
      <c r="K43" s="6">
        <f t="shared" si="5"/>
        <v>96.35</v>
      </c>
      <c r="L43" s="6">
        <f t="shared" si="5"/>
        <v>97.066666666666663</v>
      </c>
      <c r="M43" s="6"/>
      <c r="N43" s="6"/>
      <c r="O43" s="7">
        <f>AVERAGE(K43:L43)</f>
        <v>96.708333333333329</v>
      </c>
      <c r="P43" s="4">
        <f>STDEV(K43:L43)</f>
        <v>0.50675985985036043</v>
      </c>
    </row>
    <row r="44" spans="1:16" x14ac:dyDescent="0.25">
      <c r="A44" s="3" t="s">
        <v>27</v>
      </c>
      <c r="B44" s="3">
        <v>1</v>
      </c>
      <c r="C44" s="3" t="s">
        <v>11</v>
      </c>
      <c r="D44" s="3">
        <v>0.5</v>
      </c>
      <c r="E44" s="4">
        <v>2871.9</v>
      </c>
      <c r="F44" s="4">
        <v>2867.1</v>
      </c>
      <c r="G44" s="4">
        <v>2921.5</v>
      </c>
      <c r="H44" s="6">
        <f t="shared" si="4"/>
        <v>47.865000000000002</v>
      </c>
      <c r="I44" s="6">
        <f t="shared" si="4"/>
        <v>47.784999999999997</v>
      </c>
      <c r="J44" s="6">
        <f>G44/60</f>
        <v>48.69166666666667</v>
      </c>
      <c r="K44" s="6">
        <f t="shared" si="5"/>
        <v>95.73</v>
      </c>
      <c r="L44" s="6">
        <f t="shared" si="5"/>
        <v>95.57</v>
      </c>
      <c r="M44" s="6">
        <f>J44*(1/$D44)</f>
        <v>97.38333333333334</v>
      </c>
      <c r="N44" s="6"/>
      <c r="O44" s="6">
        <f>AVERAGE(K44:M44)</f>
        <v>96.227777777777774</v>
      </c>
      <c r="P44" s="5">
        <f>STDEV(K44:M44)</f>
        <v>1.0039330064707961</v>
      </c>
    </row>
    <row r="45" spans="1:16" x14ac:dyDescent="0.25">
      <c r="A45" s="3" t="s">
        <v>20</v>
      </c>
      <c r="B45" s="3">
        <v>1</v>
      </c>
      <c r="C45" s="3" t="s">
        <v>11</v>
      </c>
      <c r="D45" s="3">
        <v>0.5</v>
      </c>
      <c r="E45" s="4">
        <v>3181</v>
      </c>
      <c r="F45" s="4">
        <v>3170.8</v>
      </c>
      <c r="H45" s="5">
        <f t="shared" si="4"/>
        <v>53.016666666666666</v>
      </c>
      <c r="I45" s="5">
        <f t="shared" si="4"/>
        <v>52.846666666666671</v>
      </c>
      <c r="J45" s="5"/>
      <c r="K45" s="6">
        <f t="shared" si="5"/>
        <v>106.03333333333333</v>
      </c>
      <c r="L45" s="6">
        <f t="shared" si="5"/>
        <v>105.69333333333334</v>
      </c>
      <c r="M45" s="6"/>
      <c r="N45" s="6"/>
      <c r="O45" s="7">
        <f>AVERAGE(K45:L45)</f>
        <v>105.86333333333334</v>
      </c>
      <c r="P45" s="4">
        <f>STDEV(K45:L45)</f>
        <v>0.24041630560341851</v>
      </c>
    </row>
    <row r="46" spans="1:16" x14ac:dyDescent="0.25">
      <c r="A46" s="3" t="s">
        <v>20</v>
      </c>
      <c r="B46" s="3">
        <v>1</v>
      </c>
      <c r="C46" s="3" t="s">
        <v>11</v>
      </c>
      <c r="D46" s="3">
        <v>0.5</v>
      </c>
      <c r="E46" s="4">
        <v>3173.9</v>
      </c>
      <c r="F46" s="4">
        <v>3163.1</v>
      </c>
      <c r="G46" s="4">
        <v>3172.5</v>
      </c>
      <c r="H46" s="6">
        <f t="shared" si="4"/>
        <v>52.898333333333333</v>
      </c>
      <c r="I46" s="6">
        <f t="shared" si="4"/>
        <v>52.718333333333334</v>
      </c>
      <c r="J46" s="6">
        <f>G46/60</f>
        <v>52.875</v>
      </c>
      <c r="K46" s="6">
        <f t="shared" si="5"/>
        <v>105.79666666666667</v>
      </c>
      <c r="L46" s="6">
        <f t="shared" si="5"/>
        <v>105.43666666666667</v>
      </c>
      <c r="M46" s="6">
        <f>J46*(1/$D46)</f>
        <v>105.75</v>
      </c>
      <c r="N46" s="6"/>
      <c r="O46" s="6">
        <f>AVERAGE(K46:M46)</f>
        <v>105.66111111111111</v>
      </c>
      <c r="P46" s="5">
        <f>STDEV(K46:M46)</f>
        <v>0.19577008434877322</v>
      </c>
    </row>
    <row r="47" spans="1:16" x14ac:dyDescent="0.25">
      <c r="A47" s="3"/>
      <c r="B47" s="3"/>
      <c r="C47" s="3"/>
      <c r="D47" s="3"/>
      <c r="H47" s="6"/>
      <c r="I47" s="6"/>
      <c r="J47" s="6"/>
      <c r="K47" s="6"/>
      <c r="L47" s="6"/>
      <c r="M47" s="6"/>
      <c r="N47" s="6"/>
      <c r="O47" s="6"/>
      <c r="P47" s="5"/>
    </row>
    <row r="48" spans="1:16" x14ac:dyDescent="0.25">
      <c r="A48" s="3" t="s">
        <v>10</v>
      </c>
      <c r="B48" s="3">
        <v>4</v>
      </c>
      <c r="C48" s="3" t="s">
        <v>28</v>
      </c>
      <c r="D48" s="3">
        <v>0.75</v>
      </c>
      <c r="E48" s="4">
        <v>4389.3</v>
      </c>
      <c r="F48" s="4">
        <v>4406.6000000000004</v>
      </c>
      <c r="H48" s="5">
        <f t="shared" ref="H48:I67" si="6">E48/60</f>
        <v>73.155000000000001</v>
      </c>
      <c r="I48" s="5">
        <f t="shared" si="6"/>
        <v>73.443333333333342</v>
      </c>
      <c r="J48" s="5"/>
      <c r="K48" s="6">
        <f t="shared" ref="K48:L67" si="7">H48*(1/$D48)</f>
        <v>97.539999999999992</v>
      </c>
      <c r="L48" s="6">
        <f t="shared" si="7"/>
        <v>97.924444444444447</v>
      </c>
      <c r="O48" s="7">
        <f>AVERAGE(K48:L48)</f>
        <v>97.732222222222219</v>
      </c>
      <c r="P48" s="4">
        <f>STDEV(K48:L48)</f>
        <v>0.27184327365616895</v>
      </c>
    </row>
    <row r="49" spans="1:16" x14ac:dyDescent="0.25">
      <c r="A49" s="3" t="s">
        <v>10</v>
      </c>
      <c r="B49" s="3">
        <v>4</v>
      </c>
      <c r="C49" s="3" t="s">
        <v>28</v>
      </c>
      <c r="D49" s="3">
        <v>0.75</v>
      </c>
      <c r="E49" s="4">
        <v>4362.3999999999996</v>
      </c>
      <c r="F49" s="4">
        <v>4434</v>
      </c>
      <c r="G49" s="4">
        <v>4397.5</v>
      </c>
      <c r="H49" s="6">
        <f t="shared" si="6"/>
        <v>72.706666666666663</v>
      </c>
      <c r="I49" s="6">
        <f t="shared" si="6"/>
        <v>73.900000000000006</v>
      </c>
      <c r="J49" s="6">
        <f>G49/60</f>
        <v>73.291666666666671</v>
      </c>
      <c r="K49" s="6">
        <f t="shared" si="7"/>
        <v>96.942222222222213</v>
      </c>
      <c r="L49" s="6">
        <f t="shared" si="7"/>
        <v>98.533333333333331</v>
      </c>
      <c r="M49" s="6">
        <f>J49*(1/$D49)</f>
        <v>97.722222222222229</v>
      </c>
      <c r="N49" s="6"/>
      <c r="O49" s="6">
        <f>AVERAGE(K49:M49)</f>
        <v>97.732592592592596</v>
      </c>
      <c r="P49" s="5">
        <f>STDEV(K49:M49)</f>
        <v>0.79560624709181882</v>
      </c>
    </row>
    <row r="50" spans="1:16" x14ac:dyDescent="0.25">
      <c r="A50" s="3" t="s">
        <v>12</v>
      </c>
      <c r="B50" s="3">
        <v>4</v>
      </c>
      <c r="C50" s="3" t="s">
        <v>28</v>
      </c>
      <c r="D50" s="3">
        <v>0.75</v>
      </c>
      <c r="E50" s="4">
        <v>1857.4</v>
      </c>
      <c r="F50" s="4">
        <v>1288.0999999999999</v>
      </c>
      <c r="H50" s="5">
        <f t="shared" si="6"/>
        <v>30.956666666666667</v>
      </c>
      <c r="I50" s="5">
        <f t="shared" si="6"/>
        <v>21.46833333333333</v>
      </c>
      <c r="J50" s="5"/>
      <c r="K50" s="6">
        <f t="shared" si="7"/>
        <v>41.275555555555556</v>
      </c>
      <c r="L50" s="6">
        <f t="shared" si="7"/>
        <v>28.624444444444439</v>
      </c>
      <c r="O50" s="7">
        <f>AVERAGE(K50:L50)</f>
        <v>34.949999999999996</v>
      </c>
      <c r="P50" s="4">
        <f>STDEV(K50:L50)</f>
        <v>8.9456864562111669</v>
      </c>
    </row>
    <row r="51" spans="1:16" x14ac:dyDescent="0.25">
      <c r="A51" s="3" t="s">
        <v>12</v>
      </c>
      <c r="B51" s="3">
        <v>4</v>
      </c>
      <c r="C51" s="3" t="s">
        <v>28</v>
      </c>
      <c r="D51" s="3">
        <v>0.75</v>
      </c>
      <c r="E51" s="4">
        <v>1296.4000000000001</v>
      </c>
      <c r="F51" s="4">
        <v>1276.7</v>
      </c>
      <c r="G51" s="4">
        <v>1293.3</v>
      </c>
      <c r="H51" s="6">
        <f t="shared" si="6"/>
        <v>21.606666666666669</v>
      </c>
      <c r="I51" s="6">
        <f t="shared" si="6"/>
        <v>21.278333333333332</v>
      </c>
      <c r="J51" s="6">
        <f>G51/60</f>
        <v>21.555</v>
      </c>
      <c r="K51" s="6">
        <f t="shared" si="7"/>
        <v>28.808888888888891</v>
      </c>
      <c r="L51" s="6">
        <f t="shared" si="7"/>
        <v>28.371111111111109</v>
      </c>
      <c r="M51" s="6">
        <f>J51*(1/$D51)</f>
        <v>28.74</v>
      </c>
      <c r="N51" s="6"/>
      <c r="O51" s="6">
        <f>AVERAGE(K51:M51)</f>
        <v>28.64</v>
      </c>
      <c r="P51" s="5">
        <f>STDEV(K51:M51)</f>
        <v>0.23539827033989266</v>
      </c>
    </row>
    <row r="52" spans="1:16" x14ac:dyDescent="0.25">
      <c r="A52" s="3" t="s">
        <v>15</v>
      </c>
      <c r="B52" s="3">
        <v>4</v>
      </c>
      <c r="C52" s="3" t="s">
        <v>28</v>
      </c>
      <c r="D52" s="3">
        <v>0.75</v>
      </c>
      <c r="E52" s="4">
        <v>1322.3</v>
      </c>
      <c r="F52" s="4">
        <v>1292.0999999999999</v>
      </c>
      <c r="H52" s="5">
        <f t="shared" si="6"/>
        <v>22.038333333333334</v>
      </c>
      <c r="I52" s="5">
        <f t="shared" si="6"/>
        <v>21.535</v>
      </c>
      <c r="J52" s="5"/>
      <c r="K52" s="6">
        <f t="shared" si="7"/>
        <v>29.384444444444444</v>
      </c>
      <c r="L52" s="6">
        <f t="shared" si="7"/>
        <v>28.713333333333331</v>
      </c>
      <c r="O52" s="7">
        <f>AVERAGE(K52:L52)</f>
        <v>29.048888888888889</v>
      </c>
      <c r="P52" s="4">
        <f>STDEV(K52:L52)</f>
        <v>0.47454721759630653</v>
      </c>
    </row>
    <row r="53" spans="1:16" x14ac:dyDescent="0.25">
      <c r="A53" s="3" t="s">
        <v>15</v>
      </c>
      <c r="B53" s="3">
        <v>4</v>
      </c>
      <c r="C53" s="3" t="s">
        <v>28</v>
      </c>
      <c r="D53" s="3">
        <v>0.75</v>
      </c>
      <c r="E53" s="4">
        <v>1287.4000000000001</v>
      </c>
      <c r="F53" s="4">
        <v>1294.5</v>
      </c>
      <c r="G53" s="4">
        <v>1288.3</v>
      </c>
      <c r="H53" s="6">
        <f t="shared" si="6"/>
        <v>21.456666666666667</v>
      </c>
      <c r="I53" s="6">
        <f t="shared" si="6"/>
        <v>21.574999999999999</v>
      </c>
      <c r="J53" s="6">
        <f>G53/60</f>
        <v>21.471666666666668</v>
      </c>
      <c r="K53" s="6">
        <f t="shared" si="7"/>
        <v>28.608888888888888</v>
      </c>
      <c r="L53" s="6">
        <f t="shared" si="7"/>
        <v>28.766666666666666</v>
      </c>
      <c r="M53" s="6">
        <f>J53*(1/$D53)</f>
        <v>28.628888888888888</v>
      </c>
      <c r="N53" s="6"/>
      <c r="O53" s="6">
        <f>AVERAGE(K53:M53)</f>
        <v>28.668148148148145</v>
      </c>
      <c r="P53" s="5">
        <f>STDEV(K53:M53)</f>
        <v>8.590357308233898E-2</v>
      </c>
    </row>
    <row r="54" spans="1:16" x14ac:dyDescent="0.25">
      <c r="A54" s="3" t="s">
        <v>18</v>
      </c>
      <c r="B54" s="3">
        <v>4</v>
      </c>
      <c r="C54" s="3" t="s">
        <v>28</v>
      </c>
      <c r="D54" s="3">
        <v>0.75</v>
      </c>
      <c r="E54" s="4">
        <v>1580.3</v>
      </c>
      <c r="F54" s="4">
        <v>1350.6</v>
      </c>
      <c r="H54" s="5">
        <f t="shared" si="6"/>
        <v>26.338333333333331</v>
      </c>
      <c r="I54" s="5">
        <f t="shared" si="6"/>
        <v>22.509999999999998</v>
      </c>
      <c r="J54" s="5"/>
      <c r="K54" s="6">
        <f t="shared" si="7"/>
        <v>35.117777777777775</v>
      </c>
      <c r="L54" s="6">
        <f t="shared" si="7"/>
        <v>30.013333333333328</v>
      </c>
      <c r="O54" s="7">
        <f>AVERAGE(K54:L54)</f>
        <v>32.565555555555548</v>
      </c>
      <c r="P54" s="4">
        <f>STDEV(K54:L54)</f>
        <v>3.6093872808566676</v>
      </c>
    </row>
    <row r="55" spans="1:16" x14ac:dyDescent="0.25">
      <c r="A55" s="3" t="s">
        <v>18</v>
      </c>
      <c r="B55" s="3">
        <v>4</v>
      </c>
      <c r="C55" s="3" t="s">
        <v>28</v>
      </c>
      <c r="D55" s="3">
        <v>0.75</v>
      </c>
      <c r="E55" s="4">
        <v>1362.6</v>
      </c>
      <c r="F55" s="4">
        <v>1358</v>
      </c>
      <c r="G55" s="4">
        <v>1353.4</v>
      </c>
      <c r="H55" s="6">
        <f t="shared" si="6"/>
        <v>22.709999999999997</v>
      </c>
      <c r="I55" s="6">
        <f t="shared" si="6"/>
        <v>22.633333333333333</v>
      </c>
      <c r="J55" s="6">
        <f>G55/60</f>
        <v>22.556666666666668</v>
      </c>
      <c r="K55" s="6">
        <f t="shared" si="7"/>
        <v>30.279999999999994</v>
      </c>
      <c r="L55" s="6">
        <f t="shared" si="7"/>
        <v>30.177777777777777</v>
      </c>
      <c r="M55" s="6">
        <f>J55*(1/$D55)</f>
        <v>30.075555555555557</v>
      </c>
      <c r="N55" s="6"/>
      <c r="O55" s="6">
        <f>AVERAGE(K55:M55)</f>
        <v>30.177777777777777</v>
      </c>
      <c r="P55" s="5">
        <f>STDEV(K55:M55)</f>
        <v>0.10222222222221866</v>
      </c>
    </row>
    <row r="56" spans="1:16" x14ac:dyDescent="0.25">
      <c r="A56" s="3" t="s">
        <v>22</v>
      </c>
      <c r="B56" s="3">
        <v>4</v>
      </c>
      <c r="C56" s="3" t="s">
        <v>28</v>
      </c>
      <c r="D56" s="3">
        <v>0.75</v>
      </c>
      <c r="E56" s="4">
        <v>4405.6000000000004</v>
      </c>
      <c r="F56" s="4">
        <v>4394.5</v>
      </c>
      <c r="H56" s="5">
        <f t="shared" si="6"/>
        <v>73.426666666666677</v>
      </c>
      <c r="I56" s="5">
        <f t="shared" si="6"/>
        <v>73.24166666666666</v>
      </c>
      <c r="J56" s="5"/>
      <c r="K56" s="6">
        <f t="shared" si="7"/>
        <v>97.902222222222235</v>
      </c>
      <c r="L56" s="6">
        <f t="shared" si="7"/>
        <v>97.655555555555537</v>
      </c>
      <c r="O56" s="7">
        <f>AVERAGE(K56:L56)</f>
        <v>97.778888888888886</v>
      </c>
      <c r="P56" s="4">
        <f>STDEV(K56:L56)</f>
        <v>0.17441967269270395</v>
      </c>
    </row>
    <row r="57" spans="1:16" x14ac:dyDescent="0.25">
      <c r="A57" s="3" t="s">
        <v>22</v>
      </c>
      <c r="B57" s="3">
        <v>4</v>
      </c>
      <c r="C57" s="3" t="s">
        <v>28</v>
      </c>
      <c r="D57" s="3">
        <v>0.75</v>
      </c>
      <c r="E57" s="4">
        <v>4369.3999999999996</v>
      </c>
      <c r="F57" s="4">
        <v>4327</v>
      </c>
      <c r="G57" s="4">
        <v>4380.8</v>
      </c>
      <c r="H57" s="6">
        <f t="shared" si="6"/>
        <v>72.823333333333323</v>
      </c>
      <c r="I57" s="6">
        <f t="shared" si="6"/>
        <v>72.11666666666666</v>
      </c>
      <c r="J57" s="6">
        <f>G57/60</f>
        <v>73.013333333333335</v>
      </c>
      <c r="K57" s="6">
        <f t="shared" si="7"/>
        <v>97.097777777777765</v>
      </c>
      <c r="L57" s="6">
        <f t="shared" si="7"/>
        <v>96.155555555555537</v>
      </c>
      <c r="M57" s="6">
        <f>J57*(1/$D57)</f>
        <v>97.351111111111109</v>
      </c>
      <c r="N57" s="6"/>
      <c r="O57" s="6">
        <f>AVERAGE(K57:M57)</f>
        <v>96.868148148148137</v>
      </c>
      <c r="P57" s="5">
        <f>STDEV(K57:M57)</f>
        <v>0.6299885687120268</v>
      </c>
    </row>
    <row r="58" spans="1:16" x14ac:dyDescent="0.25">
      <c r="A58" s="3" t="s">
        <v>23</v>
      </c>
      <c r="B58" s="3">
        <v>4</v>
      </c>
      <c r="C58" s="3" t="s">
        <v>28</v>
      </c>
      <c r="D58" s="3">
        <v>0.75</v>
      </c>
      <c r="E58" s="4">
        <v>4377.7</v>
      </c>
      <c r="F58" s="4">
        <v>4376.2</v>
      </c>
      <c r="H58" s="5">
        <f t="shared" si="6"/>
        <v>72.961666666666659</v>
      </c>
      <c r="I58" s="5">
        <f t="shared" si="6"/>
        <v>72.936666666666667</v>
      </c>
      <c r="J58" s="5"/>
      <c r="K58" s="6">
        <f t="shared" si="7"/>
        <v>97.282222222222202</v>
      </c>
      <c r="L58" s="6">
        <f t="shared" si="7"/>
        <v>97.248888888888885</v>
      </c>
      <c r="O58" s="7">
        <f>AVERAGE(K58:L58)</f>
        <v>97.265555555555551</v>
      </c>
      <c r="P58" s="4">
        <f>STDEV(K58:L58)</f>
        <v>2.3570226039540194E-2</v>
      </c>
    </row>
    <row r="59" spans="1:16" x14ac:dyDescent="0.25">
      <c r="A59" s="3" t="s">
        <v>23</v>
      </c>
      <c r="B59" s="3">
        <v>4</v>
      </c>
      <c r="C59" s="3" t="s">
        <v>28</v>
      </c>
      <c r="D59" s="3">
        <v>0.75</v>
      </c>
      <c r="E59" s="4">
        <v>4374.8999999999996</v>
      </c>
      <c r="F59" s="4">
        <v>4375.7</v>
      </c>
      <c r="G59" s="4">
        <v>4368</v>
      </c>
      <c r="H59" s="6">
        <f t="shared" si="6"/>
        <v>72.914999999999992</v>
      </c>
      <c r="I59" s="6">
        <f t="shared" si="6"/>
        <v>72.928333333333327</v>
      </c>
      <c r="J59" s="6">
        <f>G59/60</f>
        <v>72.8</v>
      </c>
      <c r="K59" s="6">
        <f t="shared" si="7"/>
        <v>97.219999999999985</v>
      </c>
      <c r="L59" s="6">
        <f t="shared" si="7"/>
        <v>97.237777777777765</v>
      </c>
      <c r="M59" s="6">
        <f>J59*(1/$D59)</f>
        <v>97.066666666666663</v>
      </c>
      <c r="N59" s="6"/>
      <c r="O59" s="6">
        <f>AVERAGE(K59:M59)</f>
        <v>97.174814814814795</v>
      </c>
      <c r="P59" s="5">
        <f>STDEV(K59:M59)</f>
        <v>9.4079906497526275E-2</v>
      </c>
    </row>
    <row r="60" spans="1:16" x14ac:dyDescent="0.25">
      <c r="A60" s="3" t="s">
        <v>24</v>
      </c>
      <c r="B60" s="3">
        <v>4</v>
      </c>
      <c r="C60" s="3" t="s">
        <v>28</v>
      </c>
      <c r="D60" s="3">
        <v>0.75</v>
      </c>
      <c r="E60" s="4">
        <v>4372.8999999999996</v>
      </c>
      <c r="F60" s="4">
        <v>4373.1000000000004</v>
      </c>
      <c r="H60" s="5">
        <f t="shared" si="6"/>
        <v>72.881666666666661</v>
      </c>
      <c r="I60" s="5">
        <f t="shared" si="6"/>
        <v>72.885000000000005</v>
      </c>
      <c r="J60" s="5"/>
      <c r="K60" s="6">
        <f t="shared" si="7"/>
        <v>97.175555555555547</v>
      </c>
      <c r="L60" s="6">
        <f t="shared" si="7"/>
        <v>97.18</v>
      </c>
      <c r="O60" s="7">
        <f>AVERAGE(K60:L60)</f>
        <v>97.177777777777777</v>
      </c>
      <c r="P60" s="4">
        <f>STDEV(K60:L60)</f>
        <v>3.1426968052840842E-3</v>
      </c>
    </row>
    <row r="61" spans="1:16" x14ac:dyDescent="0.25">
      <c r="A61" s="3" t="s">
        <v>24</v>
      </c>
      <c r="B61" s="3">
        <v>4</v>
      </c>
      <c r="C61" s="3" t="s">
        <v>28</v>
      </c>
      <c r="D61" s="3">
        <v>0.75</v>
      </c>
      <c r="E61" s="4">
        <v>4350.8</v>
      </c>
      <c r="F61" s="4">
        <v>4409.5</v>
      </c>
      <c r="G61" s="4">
        <v>4380.1000000000004</v>
      </c>
      <c r="H61" s="6">
        <f t="shared" si="6"/>
        <v>72.513333333333335</v>
      </c>
      <c r="I61" s="6">
        <f t="shared" si="6"/>
        <v>73.49166666666666</v>
      </c>
      <c r="J61" s="6">
        <f>G61/60</f>
        <v>73.001666666666679</v>
      </c>
      <c r="K61" s="6">
        <f t="shared" si="7"/>
        <v>96.684444444444438</v>
      </c>
      <c r="L61" s="6">
        <f t="shared" si="7"/>
        <v>97.98888888888888</v>
      </c>
      <c r="M61" s="6">
        <f>J61*(1/$D61)</f>
        <v>97.335555555555572</v>
      </c>
      <c r="N61" s="6"/>
      <c r="O61" s="6">
        <f>AVERAGE(K61:M61)</f>
        <v>97.336296296296311</v>
      </c>
      <c r="P61" s="5">
        <f>STDEV(K61:M61)</f>
        <v>0.65222253769946203</v>
      </c>
    </row>
    <row r="62" spans="1:16" x14ac:dyDescent="0.25">
      <c r="A62" s="3" t="s">
        <v>25</v>
      </c>
      <c r="B62" s="3">
        <v>4</v>
      </c>
      <c r="C62" s="3" t="s">
        <v>28</v>
      </c>
      <c r="D62" s="3">
        <v>0.75</v>
      </c>
      <c r="E62" s="4">
        <v>4487.2</v>
      </c>
      <c r="F62" s="4">
        <v>4294</v>
      </c>
      <c r="H62" s="5">
        <f t="shared" si="6"/>
        <v>74.786666666666662</v>
      </c>
      <c r="I62" s="5">
        <f t="shared" si="6"/>
        <v>71.566666666666663</v>
      </c>
      <c r="J62" s="5"/>
      <c r="K62" s="6">
        <f t="shared" si="7"/>
        <v>99.71555555555554</v>
      </c>
      <c r="L62" s="6">
        <f t="shared" si="7"/>
        <v>95.422222222222217</v>
      </c>
      <c r="O62" s="7">
        <f>AVERAGE(K62:L62)</f>
        <v>97.568888888888878</v>
      </c>
      <c r="P62" s="4">
        <f>STDEV(K62:L62)</f>
        <v>3.0358451138942364</v>
      </c>
    </row>
    <row r="63" spans="1:16" x14ac:dyDescent="0.25">
      <c r="A63" s="3" t="s">
        <v>25</v>
      </c>
      <c r="B63" s="3">
        <v>4</v>
      </c>
      <c r="C63" s="3" t="s">
        <v>28</v>
      </c>
      <c r="D63" s="3">
        <v>0.75</v>
      </c>
      <c r="E63" s="4">
        <v>4263.8999999999996</v>
      </c>
      <c r="F63" s="4">
        <v>4293.2</v>
      </c>
      <c r="G63" s="4">
        <v>4265.3999999999996</v>
      </c>
      <c r="H63" s="6">
        <f t="shared" si="6"/>
        <v>71.064999999999998</v>
      </c>
      <c r="I63" s="6">
        <f t="shared" si="6"/>
        <v>71.553333333333327</v>
      </c>
      <c r="J63" s="6">
        <f>G63/60</f>
        <v>71.089999999999989</v>
      </c>
      <c r="K63" s="6">
        <f t="shared" si="7"/>
        <v>94.75333333333333</v>
      </c>
      <c r="L63" s="6">
        <f t="shared" si="7"/>
        <v>95.404444444444437</v>
      </c>
      <c r="M63" s="6">
        <f>J63*(1/$D63)</f>
        <v>94.786666666666648</v>
      </c>
      <c r="N63" s="6"/>
      <c r="O63" s="6">
        <f>AVERAGE(K63:M63)</f>
        <v>94.981481481481467</v>
      </c>
      <c r="P63" s="5">
        <f>STDEV(K63:M63)</f>
        <v>0.36667564523238444</v>
      </c>
    </row>
    <row r="64" spans="1:16" x14ac:dyDescent="0.25">
      <c r="A64" s="3" t="s">
        <v>26</v>
      </c>
      <c r="B64" s="3">
        <v>4</v>
      </c>
      <c r="C64" s="3" t="s">
        <v>28</v>
      </c>
      <c r="D64" s="3">
        <v>0.75</v>
      </c>
      <c r="E64" s="4">
        <v>4184.8</v>
      </c>
      <c r="F64" s="4">
        <v>4198.3999999999996</v>
      </c>
      <c r="H64" s="5">
        <f t="shared" si="6"/>
        <v>69.74666666666667</v>
      </c>
      <c r="I64" s="5">
        <f t="shared" si="6"/>
        <v>69.973333333333329</v>
      </c>
      <c r="J64" s="5"/>
      <c r="K64" s="6">
        <f t="shared" si="7"/>
        <v>92.995555555555555</v>
      </c>
      <c r="L64" s="6">
        <f t="shared" si="7"/>
        <v>93.297777777777767</v>
      </c>
      <c r="O64" s="7">
        <f>AVERAGE(K64:L64)</f>
        <v>93.146666666666661</v>
      </c>
      <c r="P64" s="4">
        <f>STDEV(K64:L64)</f>
        <v>0.21370338275859424</v>
      </c>
    </row>
    <row r="65" spans="1:16" x14ac:dyDescent="0.25">
      <c r="A65" s="3" t="s">
        <v>26</v>
      </c>
      <c r="B65" s="3">
        <v>4</v>
      </c>
      <c r="C65" s="3" t="s">
        <v>28</v>
      </c>
      <c r="D65" s="3">
        <v>0.75</v>
      </c>
      <c r="E65" s="4">
        <v>4193.3999999999996</v>
      </c>
      <c r="F65" s="4">
        <v>4183.1000000000004</v>
      </c>
      <c r="G65" s="4">
        <v>4193.7</v>
      </c>
      <c r="H65" s="6">
        <f t="shared" si="6"/>
        <v>69.89</v>
      </c>
      <c r="I65" s="6">
        <f t="shared" si="6"/>
        <v>69.718333333333334</v>
      </c>
      <c r="J65" s="6">
        <f>G65/60</f>
        <v>69.894999999999996</v>
      </c>
      <c r="K65" s="6">
        <f t="shared" si="7"/>
        <v>93.186666666666667</v>
      </c>
      <c r="L65" s="6">
        <f t="shared" si="7"/>
        <v>92.957777777777778</v>
      </c>
      <c r="M65" s="6">
        <f>J65*(1/$D65)</f>
        <v>93.193333333333328</v>
      </c>
      <c r="N65" s="6"/>
      <c r="O65" s="6">
        <f>AVERAGE(K65:M65)</f>
        <v>93.112592592592591</v>
      </c>
      <c r="P65" s="5">
        <f>STDEV(K65:M65)</f>
        <v>0.13411499273280267</v>
      </c>
    </row>
    <row r="66" spans="1:16" x14ac:dyDescent="0.25">
      <c r="A66" s="3" t="s">
        <v>27</v>
      </c>
      <c r="B66" s="3">
        <v>4</v>
      </c>
      <c r="C66" s="3" t="s">
        <v>28</v>
      </c>
      <c r="D66" s="3">
        <v>0.75</v>
      </c>
      <c r="E66" s="4">
        <v>4451.3999999999996</v>
      </c>
      <c r="F66" s="4">
        <v>4243.7</v>
      </c>
      <c r="H66" s="5">
        <f t="shared" si="6"/>
        <v>74.19</v>
      </c>
      <c r="I66" s="5">
        <f t="shared" si="6"/>
        <v>70.728333333333325</v>
      </c>
      <c r="J66" s="5"/>
      <c r="K66" s="6">
        <f t="shared" si="7"/>
        <v>98.919999999999987</v>
      </c>
      <c r="L66" s="6">
        <f t="shared" si="7"/>
        <v>94.304444444444428</v>
      </c>
      <c r="O66" s="7">
        <f>AVERAGE(K66:L66)</f>
        <v>96.612222222222215</v>
      </c>
      <c r="P66" s="4">
        <f>STDEV(K66:L66)</f>
        <v>3.2636906322765786</v>
      </c>
    </row>
    <row r="67" spans="1:16" x14ac:dyDescent="0.25">
      <c r="A67" s="3" t="s">
        <v>27</v>
      </c>
      <c r="B67" s="3">
        <v>4</v>
      </c>
      <c r="C67" s="3" t="s">
        <v>28</v>
      </c>
      <c r="D67" s="3">
        <v>0.75</v>
      </c>
      <c r="E67" s="4">
        <v>4223.5</v>
      </c>
      <c r="F67" s="4">
        <v>4251.1000000000004</v>
      </c>
      <c r="G67" s="4">
        <v>4247.1000000000004</v>
      </c>
      <c r="H67" s="6">
        <f t="shared" si="6"/>
        <v>70.391666666666666</v>
      </c>
      <c r="I67" s="6">
        <f t="shared" si="6"/>
        <v>70.851666666666674</v>
      </c>
      <c r="J67" s="6">
        <f>G67/60</f>
        <v>70.785000000000011</v>
      </c>
      <c r="K67" s="6">
        <f t="shared" si="7"/>
        <v>93.855555555555554</v>
      </c>
      <c r="L67" s="6">
        <f t="shared" si="7"/>
        <v>94.468888888888898</v>
      </c>
      <c r="M67" s="6">
        <f>J67*(1/$D67)</f>
        <v>94.38000000000001</v>
      </c>
      <c r="N67" s="6"/>
      <c r="O67" s="6">
        <f>AVERAGE(K67:M67)</f>
        <v>94.234814814814811</v>
      </c>
      <c r="P67" s="5">
        <f>STDEV(K67:M67)</f>
        <v>0.33144154528723596</v>
      </c>
    </row>
    <row r="68" spans="1:16" x14ac:dyDescent="0.25">
      <c r="A68" s="3"/>
      <c r="B68" s="3"/>
      <c r="C68" s="3"/>
      <c r="D68" s="3"/>
      <c r="H68" s="6"/>
      <c r="I68" s="6"/>
      <c r="J68" s="6"/>
      <c r="K68" s="6"/>
      <c r="L68" s="6"/>
      <c r="M68" s="6"/>
      <c r="N68" s="6"/>
      <c r="O68" s="6"/>
      <c r="P68" s="5"/>
    </row>
    <row r="69" spans="1:16" x14ac:dyDescent="0.25">
      <c r="A69" s="3" t="s">
        <v>10</v>
      </c>
      <c r="B69" s="3">
        <v>8</v>
      </c>
      <c r="C69" s="3" t="s">
        <v>28</v>
      </c>
      <c r="D69" s="3">
        <v>0.75</v>
      </c>
      <c r="E69" s="4">
        <v>2379.6</v>
      </c>
      <c r="F69" s="4">
        <v>2371.9</v>
      </c>
      <c r="G69" s="4">
        <v>2403.5</v>
      </c>
      <c r="H69" s="6">
        <f>E69/60</f>
        <v>39.659999999999997</v>
      </c>
      <c r="I69" s="6">
        <f t="shared" ref="H69:J78" si="8">F69/60</f>
        <v>39.531666666666666</v>
      </c>
      <c r="J69" s="6">
        <f t="shared" si="8"/>
        <v>40.05833333333333</v>
      </c>
      <c r="K69" s="6">
        <f>H69*(1/$D69)</f>
        <v>52.879999999999995</v>
      </c>
      <c r="L69" s="6">
        <f t="shared" ref="K69:M78" si="9">I69*(1/$D69)</f>
        <v>52.708888888888886</v>
      </c>
      <c r="M69" s="6">
        <f t="shared" si="9"/>
        <v>53.411111111111104</v>
      </c>
      <c r="N69" s="6"/>
      <c r="O69" s="6">
        <f t="shared" ref="O69:O78" si="10">AVERAGE(K69:M69)</f>
        <v>52.999999999999993</v>
      </c>
      <c r="P69" s="5">
        <f t="shared" ref="P69:P78" si="11">STDEV(K69:M69)</f>
        <v>0.36616801109009728</v>
      </c>
    </row>
    <row r="70" spans="1:16" x14ac:dyDescent="0.25">
      <c r="A70" s="3" t="s">
        <v>12</v>
      </c>
      <c r="B70" s="3">
        <v>8</v>
      </c>
      <c r="C70" s="3" t="s">
        <v>28</v>
      </c>
      <c r="D70" s="3">
        <v>0.75</v>
      </c>
      <c r="E70" s="4">
        <v>629</v>
      </c>
      <c r="F70" s="4">
        <v>609.9</v>
      </c>
      <c r="G70" s="4">
        <v>616.20000000000005</v>
      </c>
      <c r="H70" s="6">
        <f t="shared" si="8"/>
        <v>10.483333333333333</v>
      </c>
      <c r="I70" s="6">
        <f t="shared" si="8"/>
        <v>10.164999999999999</v>
      </c>
      <c r="J70" s="6">
        <f t="shared" si="8"/>
        <v>10.270000000000001</v>
      </c>
      <c r="K70" s="6">
        <f t="shared" si="9"/>
        <v>13.977777777777776</v>
      </c>
      <c r="L70" s="6">
        <f t="shared" si="9"/>
        <v>13.553333333333331</v>
      </c>
      <c r="M70" s="6">
        <f t="shared" si="9"/>
        <v>13.693333333333335</v>
      </c>
      <c r="N70" s="6"/>
      <c r="O70" s="6">
        <f t="shared" si="10"/>
        <v>13.741481481481481</v>
      </c>
      <c r="P70" s="5">
        <f t="shared" si="11"/>
        <v>0.21627980657590351</v>
      </c>
    </row>
    <row r="71" spans="1:16" x14ac:dyDescent="0.25">
      <c r="A71" s="3" t="s">
        <v>15</v>
      </c>
      <c r="B71" s="3">
        <v>8</v>
      </c>
      <c r="C71" s="3" t="s">
        <v>28</v>
      </c>
      <c r="D71" s="3">
        <v>0.75</v>
      </c>
      <c r="E71" s="4">
        <v>699.5</v>
      </c>
      <c r="F71" s="4">
        <v>674.9</v>
      </c>
      <c r="G71" s="4">
        <v>688.2</v>
      </c>
      <c r="H71" s="6">
        <f t="shared" si="8"/>
        <v>11.658333333333333</v>
      </c>
      <c r="I71" s="6">
        <f t="shared" si="8"/>
        <v>11.248333333333333</v>
      </c>
      <c r="J71" s="6">
        <f t="shared" si="8"/>
        <v>11.47</v>
      </c>
      <c r="K71" s="6">
        <f t="shared" si="9"/>
        <v>15.544444444444444</v>
      </c>
      <c r="L71" s="6">
        <f t="shared" si="9"/>
        <v>14.997777777777777</v>
      </c>
      <c r="M71" s="6">
        <f t="shared" si="9"/>
        <v>15.293333333333333</v>
      </c>
      <c r="N71" s="6"/>
      <c r="O71" s="6">
        <f t="shared" si="10"/>
        <v>15.278518518518519</v>
      </c>
      <c r="P71" s="5">
        <f t="shared" si="11"/>
        <v>0.27363428177881716</v>
      </c>
    </row>
    <row r="72" spans="1:16" x14ac:dyDescent="0.25">
      <c r="A72" s="3" t="s">
        <v>18</v>
      </c>
      <c r="B72" s="3">
        <v>8</v>
      </c>
      <c r="C72" s="3" t="s">
        <v>28</v>
      </c>
      <c r="D72" s="3">
        <v>0.75</v>
      </c>
      <c r="E72" s="4">
        <v>630.4</v>
      </c>
      <c r="F72" s="4">
        <v>637.79999999999995</v>
      </c>
      <c r="G72" s="4">
        <v>627.5</v>
      </c>
      <c r="H72" s="6">
        <f t="shared" si="8"/>
        <v>10.506666666666666</v>
      </c>
      <c r="I72" s="6">
        <f t="shared" si="8"/>
        <v>10.629999999999999</v>
      </c>
      <c r="J72" s="6">
        <f t="shared" si="8"/>
        <v>10.458333333333334</v>
      </c>
      <c r="K72" s="6">
        <f t="shared" si="9"/>
        <v>14.008888888888887</v>
      </c>
      <c r="L72" s="6">
        <f t="shared" si="9"/>
        <v>14.173333333333332</v>
      </c>
      <c r="M72" s="6">
        <f t="shared" si="9"/>
        <v>13.944444444444445</v>
      </c>
      <c r="N72" s="6"/>
      <c r="O72" s="6">
        <f t="shared" si="10"/>
        <v>14.042222222222222</v>
      </c>
      <c r="P72" s="5">
        <f t="shared" si="11"/>
        <v>0.11802908199901727</v>
      </c>
    </row>
    <row r="73" spans="1:16" x14ac:dyDescent="0.25">
      <c r="A73" s="3" t="s">
        <v>22</v>
      </c>
      <c r="B73" s="3">
        <v>8</v>
      </c>
      <c r="C73" s="3" t="s">
        <v>28</v>
      </c>
      <c r="D73" s="3">
        <v>0.75</v>
      </c>
      <c r="E73" s="4">
        <v>4029.2</v>
      </c>
      <c r="F73" s="4">
        <v>4007.8</v>
      </c>
      <c r="G73" s="4">
        <v>4046</v>
      </c>
      <c r="H73" s="6">
        <f t="shared" si="8"/>
        <v>67.153333333333336</v>
      </c>
      <c r="I73" s="6">
        <f t="shared" si="8"/>
        <v>66.796666666666667</v>
      </c>
      <c r="J73" s="6">
        <f t="shared" si="8"/>
        <v>67.433333333333337</v>
      </c>
      <c r="K73" s="6">
        <f t="shared" si="9"/>
        <v>89.537777777777777</v>
      </c>
      <c r="L73" s="6">
        <f t="shared" si="9"/>
        <v>89.062222222222218</v>
      </c>
      <c r="M73" s="6">
        <f t="shared" si="9"/>
        <v>89.911111111111111</v>
      </c>
      <c r="N73" s="6"/>
      <c r="O73" s="6">
        <f t="shared" si="10"/>
        <v>89.503703703703707</v>
      </c>
      <c r="P73" s="5">
        <f t="shared" si="11"/>
        <v>0.42546899806303073</v>
      </c>
    </row>
    <row r="74" spans="1:16" x14ac:dyDescent="0.25">
      <c r="A74" s="3" t="s">
        <v>23</v>
      </c>
      <c r="B74" s="3">
        <v>8</v>
      </c>
      <c r="C74" s="3" t="s">
        <v>28</v>
      </c>
      <c r="D74" s="3">
        <v>0.75</v>
      </c>
      <c r="E74" s="4">
        <v>4076.3</v>
      </c>
      <c r="F74" s="4">
        <v>3975.2</v>
      </c>
      <c r="G74" s="4">
        <v>3994.8</v>
      </c>
      <c r="H74" s="6">
        <f t="shared" si="8"/>
        <v>67.938333333333333</v>
      </c>
      <c r="I74" s="6">
        <f t="shared" si="8"/>
        <v>66.25333333333333</v>
      </c>
      <c r="J74" s="6">
        <f t="shared" si="8"/>
        <v>66.58</v>
      </c>
      <c r="K74" s="6">
        <f t="shared" si="9"/>
        <v>90.584444444444443</v>
      </c>
      <c r="L74" s="6">
        <f t="shared" si="9"/>
        <v>88.337777777777774</v>
      </c>
      <c r="M74" s="6">
        <f t="shared" si="9"/>
        <v>88.773333333333326</v>
      </c>
      <c r="N74" s="6"/>
      <c r="O74" s="6">
        <f t="shared" si="10"/>
        <v>89.231851851851843</v>
      </c>
      <c r="P74" s="5">
        <f t="shared" si="11"/>
        <v>1.1914517202329669</v>
      </c>
    </row>
    <row r="75" spans="1:16" x14ac:dyDescent="0.25">
      <c r="A75" s="3" t="s">
        <v>24</v>
      </c>
      <c r="B75" s="3">
        <v>8</v>
      </c>
      <c r="C75" s="3" t="s">
        <v>28</v>
      </c>
      <c r="D75" s="3">
        <v>0.75</v>
      </c>
      <c r="E75" s="4">
        <v>3950.5</v>
      </c>
      <c r="F75" s="4">
        <v>4015.7</v>
      </c>
      <c r="G75" s="4">
        <v>3983.7</v>
      </c>
      <c r="H75" s="6">
        <f t="shared" si="8"/>
        <v>65.841666666666669</v>
      </c>
      <c r="I75" s="6">
        <f t="shared" si="8"/>
        <v>66.928333333333327</v>
      </c>
      <c r="J75" s="6">
        <f t="shared" si="8"/>
        <v>66.394999999999996</v>
      </c>
      <c r="K75" s="6">
        <f t="shared" si="9"/>
        <v>87.788888888888891</v>
      </c>
      <c r="L75" s="6">
        <f t="shared" si="9"/>
        <v>89.237777777777765</v>
      </c>
      <c r="M75" s="6">
        <f t="shared" si="9"/>
        <v>88.526666666666657</v>
      </c>
      <c r="N75" s="6"/>
      <c r="O75" s="6">
        <f t="shared" si="10"/>
        <v>88.517777777777766</v>
      </c>
      <c r="P75" s="5">
        <f t="shared" si="11"/>
        <v>0.72448534308546786</v>
      </c>
    </row>
    <row r="76" spans="1:16" x14ac:dyDescent="0.25">
      <c r="A76" s="3" t="s">
        <v>25</v>
      </c>
      <c r="B76" s="3">
        <v>8</v>
      </c>
      <c r="C76" s="3" t="s">
        <v>28</v>
      </c>
      <c r="D76" s="3">
        <v>0.75</v>
      </c>
      <c r="E76" s="4">
        <v>1866.2</v>
      </c>
      <c r="F76" s="4">
        <v>1842.8</v>
      </c>
      <c r="G76" s="4">
        <v>1803.9</v>
      </c>
      <c r="H76" s="6">
        <f t="shared" si="8"/>
        <v>31.103333333333335</v>
      </c>
      <c r="I76" s="6">
        <f t="shared" si="8"/>
        <v>30.713333333333331</v>
      </c>
      <c r="J76" s="6">
        <f t="shared" si="8"/>
        <v>30.065000000000001</v>
      </c>
      <c r="K76" s="6">
        <f t="shared" si="9"/>
        <v>41.471111111111114</v>
      </c>
      <c r="L76" s="6">
        <f t="shared" si="9"/>
        <v>40.951111111111103</v>
      </c>
      <c r="M76" s="6">
        <f t="shared" si="9"/>
        <v>40.086666666666666</v>
      </c>
      <c r="N76" s="6"/>
      <c r="O76" s="6">
        <f t="shared" si="10"/>
        <v>40.836296296296297</v>
      </c>
      <c r="P76" s="5">
        <f t="shared" si="11"/>
        <v>0.69932713104382915</v>
      </c>
    </row>
    <row r="77" spans="1:16" x14ac:dyDescent="0.25">
      <c r="A77" s="3" t="s">
        <v>26</v>
      </c>
      <c r="B77" s="3">
        <v>8</v>
      </c>
      <c r="C77" s="3" t="s">
        <v>28</v>
      </c>
      <c r="D77" s="3">
        <v>0.75</v>
      </c>
      <c r="E77" s="4">
        <v>1342.8</v>
      </c>
      <c r="F77" s="4">
        <v>1141.0999999999999</v>
      </c>
      <c r="G77" s="4">
        <v>1140.3</v>
      </c>
      <c r="H77" s="6">
        <f t="shared" si="8"/>
        <v>22.38</v>
      </c>
      <c r="I77" s="6">
        <f t="shared" si="8"/>
        <v>19.018333333333331</v>
      </c>
      <c r="J77" s="6">
        <f t="shared" si="8"/>
        <v>19.004999999999999</v>
      </c>
      <c r="K77" s="6">
        <f t="shared" si="9"/>
        <v>29.839999999999996</v>
      </c>
      <c r="L77" s="6">
        <f t="shared" si="9"/>
        <v>25.357777777777773</v>
      </c>
      <c r="M77" s="6">
        <f t="shared" si="9"/>
        <v>25.339999999999996</v>
      </c>
      <c r="N77" s="6"/>
      <c r="O77" s="6">
        <f t="shared" si="10"/>
        <v>26.845925925925922</v>
      </c>
      <c r="P77" s="5">
        <f t="shared" si="11"/>
        <v>2.5929594449446318</v>
      </c>
    </row>
    <row r="78" spans="1:16" x14ac:dyDescent="0.25">
      <c r="A78" s="3" t="s">
        <v>27</v>
      </c>
      <c r="B78" s="3">
        <v>8</v>
      </c>
      <c r="C78" s="3" t="s">
        <v>28</v>
      </c>
      <c r="D78" s="3">
        <v>0.75</v>
      </c>
      <c r="E78" s="4">
        <v>1729.7</v>
      </c>
      <c r="F78" s="4">
        <v>1702</v>
      </c>
      <c r="G78" s="4">
        <v>1721.8</v>
      </c>
      <c r="H78" s="6">
        <f t="shared" si="8"/>
        <v>28.828333333333333</v>
      </c>
      <c r="I78" s="6">
        <f t="shared" si="8"/>
        <v>28.366666666666667</v>
      </c>
      <c r="J78" s="6">
        <f t="shared" si="8"/>
        <v>28.696666666666665</v>
      </c>
      <c r="K78" s="6">
        <f t="shared" si="9"/>
        <v>38.437777777777775</v>
      </c>
      <c r="L78" s="6">
        <f t="shared" si="9"/>
        <v>37.822222222222223</v>
      </c>
      <c r="M78" s="6">
        <f t="shared" si="9"/>
        <v>38.262222222222221</v>
      </c>
      <c r="N78" s="6"/>
      <c r="O78" s="6">
        <f t="shared" si="10"/>
        <v>38.17407407407407</v>
      </c>
      <c r="P78" s="5">
        <f t="shared" si="11"/>
        <v>0.31710366208905094</v>
      </c>
    </row>
    <row r="80" spans="1:16" x14ac:dyDescent="0.25">
      <c r="A80" s="3" t="s">
        <v>22</v>
      </c>
      <c r="B80" s="3">
        <v>14</v>
      </c>
      <c r="C80" s="3" t="s">
        <v>28</v>
      </c>
      <c r="D80" s="3">
        <v>1</v>
      </c>
      <c r="E80" s="4">
        <v>3439.2</v>
      </c>
      <c r="F80" s="4">
        <v>3427.3</v>
      </c>
      <c r="G80" s="4">
        <v>3447.1</v>
      </c>
      <c r="H80" s="6">
        <f t="shared" ref="H80:J103" si="12">E80/60</f>
        <v>57.32</v>
      </c>
      <c r="I80" s="6">
        <f t="shared" ref="I80:I92" si="13">F80/60</f>
        <v>57.12166666666667</v>
      </c>
      <c r="J80" s="6">
        <f t="shared" ref="J80:J92" si="14">G80/60</f>
        <v>57.451666666666668</v>
      </c>
      <c r="K80" s="6">
        <f t="shared" ref="K80:M103" si="15">H80*(1/$D80)</f>
        <v>57.32</v>
      </c>
      <c r="L80" s="6">
        <f t="shared" ref="L80:L92" si="16">I80*(1/$D80)</f>
        <v>57.12166666666667</v>
      </c>
      <c r="M80" s="6">
        <f t="shared" ref="M80:M92" si="17">J80*(1/$D80)</f>
        <v>57.451666666666668</v>
      </c>
      <c r="N80" s="6"/>
      <c r="O80" s="6">
        <f t="shared" ref="O80:O92" si="18">AVERAGE(K80:M80)</f>
        <v>57.297777777777775</v>
      </c>
      <c r="P80" s="5">
        <f t="shared" ref="P80:P92" si="19">STDEV(K80:M80)</f>
        <v>0.16611854312619662</v>
      </c>
    </row>
    <row r="81" spans="1:16" x14ac:dyDescent="0.25">
      <c r="A81" s="3" t="s">
        <v>23</v>
      </c>
      <c r="B81" s="3">
        <v>14</v>
      </c>
      <c r="C81" s="3" t="s">
        <v>28</v>
      </c>
      <c r="D81" s="3">
        <v>1</v>
      </c>
      <c r="E81" s="4">
        <v>3279.7</v>
      </c>
      <c r="F81" s="4">
        <v>3252.3</v>
      </c>
      <c r="G81" s="4">
        <v>3244.6</v>
      </c>
      <c r="H81" s="6">
        <f t="shared" si="12"/>
        <v>54.661666666666662</v>
      </c>
      <c r="I81" s="6">
        <f t="shared" si="13"/>
        <v>54.205000000000005</v>
      </c>
      <c r="J81" s="6">
        <f t="shared" si="14"/>
        <v>54.076666666666668</v>
      </c>
      <c r="K81" s="6">
        <f t="shared" si="15"/>
        <v>54.661666666666662</v>
      </c>
      <c r="L81" s="6">
        <f t="shared" si="16"/>
        <v>54.205000000000005</v>
      </c>
      <c r="M81" s="6">
        <f t="shared" si="17"/>
        <v>54.076666666666668</v>
      </c>
      <c r="N81" s="6"/>
      <c r="O81" s="6">
        <f t="shared" si="18"/>
        <v>54.31444444444444</v>
      </c>
      <c r="P81" s="5">
        <f t="shared" si="19"/>
        <v>0.30747327496029991</v>
      </c>
    </row>
    <row r="82" spans="1:16" x14ac:dyDescent="0.25">
      <c r="A82" s="3" t="s">
        <v>24</v>
      </c>
      <c r="B82" s="3">
        <v>14</v>
      </c>
      <c r="C82" s="3" t="s">
        <v>28</v>
      </c>
      <c r="D82" s="3">
        <v>1</v>
      </c>
      <c r="E82" s="4">
        <v>2853.3</v>
      </c>
      <c r="F82" s="4">
        <v>2851</v>
      </c>
      <c r="G82" s="4">
        <v>2859.8</v>
      </c>
      <c r="H82" s="6">
        <f t="shared" si="12"/>
        <v>47.555</v>
      </c>
      <c r="I82" s="6">
        <f t="shared" si="13"/>
        <v>47.516666666666666</v>
      </c>
      <c r="J82" s="6">
        <f t="shared" si="14"/>
        <v>47.663333333333334</v>
      </c>
      <c r="K82" s="6">
        <f t="shared" si="15"/>
        <v>47.555</v>
      </c>
      <c r="L82" s="6">
        <f t="shared" si="16"/>
        <v>47.516666666666666</v>
      </c>
      <c r="M82" s="6">
        <f t="shared" si="17"/>
        <v>47.663333333333334</v>
      </c>
      <c r="N82" s="6"/>
      <c r="O82" s="6">
        <f t="shared" si="18"/>
        <v>47.578333333333326</v>
      </c>
      <c r="P82" s="5">
        <f t="shared" si="19"/>
        <v>7.6066491381627646E-2</v>
      </c>
    </row>
    <row r="83" spans="1:16" x14ac:dyDescent="0.25">
      <c r="A83" s="3" t="s">
        <v>17</v>
      </c>
      <c r="B83" s="3">
        <v>14</v>
      </c>
      <c r="C83" s="3" t="s">
        <v>28</v>
      </c>
      <c r="D83" s="3">
        <v>1</v>
      </c>
      <c r="E83" s="4">
        <v>6225.5</v>
      </c>
      <c r="F83" s="4">
        <v>6198.1</v>
      </c>
      <c r="G83" s="4">
        <v>6189.8</v>
      </c>
      <c r="H83" s="6">
        <f t="shared" si="12"/>
        <v>103.75833333333334</v>
      </c>
      <c r="I83" s="6">
        <f t="shared" si="13"/>
        <v>103.30166666666668</v>
      </c>
      <c r="J83" s="6">
        <f t="shared" si="14"/>
        <v>103.16333333333334</v>
      </c>
      <c r="K83" s="6">
        <f t="shared" si="15"/>
        <v>103.75833333333334</v>
      </c>
      <c r="L83" s="6">
        <f t="shared" si="16"/>
        <v>103.30166666666668</v>
      </c>
      <c r="M83" s="6">
        <f t="shared" si="17"/>
        <v>103.16333333333334</v>
      </c>
      <c r="N83" s="6"/>
      <c r="O83" s="6">
        <f t="shared" si="18"/>
        <v>103.40777777777778</v>
      </c>
      <c r="P83" s="5">
        <f t="shared" si="19"/>
        <v>0.31136943640300552</v>
      </c>
    </row>
    <row r="84" spans="1:16" x14ac:dyDescent="0.25">
      <c r="A84" s="3" t="s">
        <v>25</v>
      </c>
      <c r="B84" s="3">
        <v>14</v>
      </c>
      <c r="C84" s="3" t="s">
        <v>28</v>
      </c>
      <c r="D84" s="3">
        <v>1</v>
      </c>
      <c r="E84" s="4">
        <v>423.2</v>
      </c>
      <c r="F84" s="4">
        <v>426.3</v>
      </c>
      <c r="G84" s="4">
        <v>422.5</v>
      </c>
      <c r="H84" s="6">
        <f t="shared" si="12"/>
        <v>7.0533333333333328</v>
      </c>
      <c r="I84" s="6">
        <f t="shared" si="13"/>
        <v>7.1050000000000004</v>
      </c>
      <c r="J84" s="6">
        <f t="shared" si="14"/>
        <v>7.041666666666667</v>
      </c>
      <c r="K84" s="6">
        <f t="shared" si="15"/>
        <v>7.0533333333333328</v>
      </c>
      <c r="L84" s="6">
        <f t="shared" si="16"/>
        <v>7.1050000000000004</v>
      </c>
      <c r="M84" s="6">
        <f t="shared" si="17"/>
        <v>7.041666666666667</v>
      </c>
      <c r="N84" s="6"/>
      <c r="O84" s="6">
        <f t="shared" si="18"/>
        <v>7.0666666666666664</v>
      </c>
      <c r="P84" s="5">
        <f t="shared" si="19"/>
        <v>3.3706247360261378E-2</v>
      </c>
    </row>
    <row r="85" spans="1:16" x14ac:dyDescent="0.25">
      <c r="A85" s="3" t="s">
        <v>26</v>
      </c>
      <c r="B85" s="3">
        <v>14</v>
      </c>
      <c r="C85" s="3" t="s">
        <v>28</v>
      </c>
      <c r="D85" s="3">
        <v>1</v>
      </c>
      <c r="E85" s="4">
        <v>293.8</v>
      </c>
      <c r="F85" s="4">
        <v>291.3</v>
      </c>
      <c r="G85" s="4">
        <v>290.7</v>
      </c>
      <c r="H85" s="6">
        <f t="shared" si="12"/>
        <v>4.8966666666666665</v>
      </c>
      <c r="I85" s="6">
        <f t="shared" si="13"/>
        <v>4.8550000000000004</v>
      </c>
      <c r="J85" s="6">
        <f t="shared" si="14"/>
        <v>4.8449999999999998</v>
      </c>
      <c r="K85" s="6">
        <f t="shared" si="15"/>
        <v>4.8966666666666665</v>
      </c>
      <c r="L85" s="6">
        <f t="shared" si="16"/>
        <v>4.8550000000000004</v>
      </c>
      <c r="M85" s="6">
        <f t="shared" si="17"/>
        <v>4.8449999999999998</v>
      </c>
      <c r="N85" s="6"/>
      <c r="O85" s="6">
        <f t="shared" si="18"/>
        <v>4.8655555555555559</v>
      </c>
      <c r="P85" s="5">
        <f t="shared" si="19"/>
        <v>2.7403027678085525E-2</v>
      </c>
    </row>
    <row r="86" spans="1:16" x14ac:dyDescent="0.25">
      <c r="A86" s="3" t="s">
        <v>27</v>
      </c>
      <c r="B86" s="3">
        <v>14</v>
      </c>
      <c r="C86" s="3" t="s">
        <v>28</v>
      </c>
      <c r="D86" s="3">
        <v>1</v>
      </c>
      <c r="E86" s="4">
        <v>472</v>
      </c>
      <c r="F86" s="4">
        <v>432</v>
      </c>
      <c r="G86" s="4">
        <v>434.4</v>
      </c>
      <c r="H86" s="6">
        <f t="shared" si="12"/>
        <v>7.8666666666666663</v>
      </c>
      <c r="I86" s="6">
        <f t="shared" si="13"/>
        <v>7.2</v>
      </c>
      <c r="J86" s="6">
        <f t="shared" si="14"/>
        <v>7.2399999999999993</v>
      </c>
      <c r="K86" s="6">
        <f t="shared" si="15"/>
        <v>7.8666666666666663</v>
      </c>
      <c r="L86" s="6">
        <f t="shared" si="16"/>
        <v>7.2</v>
      </c>
      <c r="M86" s="6">
        <f t="shared" si="17"/>
        <v>7.2399999999999993</v>
      </c>
      <c r="N86" s="6"/>
      <c r="O86" s="6">
        <f t="shared" si="18"/>
        <v>7.4355555555555553</v>
      </c>
      <c r="P86" s="5">
        <f t="shared" si="19"/>
        <v>0.3738884761430773</v>
      </c>
    </row>
    <row r="87" spans="1:16" x14ac:dyDescent="0.25">
      <c r="A87" s="3" t="s">
        <v>20</v>
      </c>
      <c r="B87" s="3">
        <v>14</v>
      </c>
      <c r="C87" s="3" t="s">
        <v>28</v>
      </c>
      <c r="D87" s="3">
        <v>1</v>
      </c>
      <c r="E87" s="4">
        <v>5904.5</v>
      </c>
      <c r="F87" s="4">
        <v>5926.8</v>
      </c>
      <c r="G87" s="4">
        <v>5896.6</v>
      </c>
      <c r="H87" s="6">
        <f t="shared" si="12"/>
        <v>98.408333333333331</v>
      </c>
      <c r="I87" s="6">
        <f t="shared" si="13"/>
        <v>98.78</v>
      </c>
      <c r="J87" s="6">
        <f t="shared" si="14"/>
        <v>98.276666666666671</v>
      </c>
      <c r="K87" s="6">
        <f t="shared" si="15"/>
        <v>98.408333333333331</v>
      </c>
      <c r="L87" s="6">
        <f t="shared" si="16"/>
        <v>98.78</v>
      </c>
      <c r="M87" s="6">
        <f t="shared" si="17"/>
        <v>98.276666666666671</v>
      </c>
      <c r="N87" s="6"/>
      <c r="O87" s="6">
        <f t="shared" si="18"/>
        <v>98.488333333333344</v>
      </c>
      <c r="P87" s="5">
        <f t="shared" si="19"/>
        <v>0.26102894688350314</v>
      </c>
    </row>
    <row r="88" spans="1:16" x14ac:dyDescent="0.25">
      <c r="A88" s="3" t="s">
        <v>12</v>
      </c>
      <c r="B88" s="3">
        <v>14</v>
      </c>
      <c r="C88" s="3" t="s">
        <v>28</v>
      </c>
      <c r="D88" s="3">
        <v>1</v>
      </c>
      <c r="E88" s="4">
        <v>423.9</v>
      </c>
      <c r="F88" s="4">
        <v>417.1</v>
      </c>
      <c r="G88" s="4">
        <v>426</v>
      </c>
      <c r="H88" s="6">
        <f t="shared" si="12"/>
        <v>7.0649999999999995</v>
      </c>
      <c r="I88" s="6">
        <f t="shared" si="13"/>
        <v>6.9516666666666671</v>
      </c>
      <c r="J88" s="6">
        <f t="shared" si="14"/>
        <v>7.1</v>
      </c>
      <c r="K88" s="6">
        <f t="shared" si="15"/>
        <v>7.0649999999999995</v>
      </c>
      <c r="L88" s="6">
        <f t="shared" si="16"/>
        <v>6.9516666666666671</v>
      </c>
      <c r="M88" s="6">
        <f t="shared" si="17"/>
        <v>7.1</v>
      </c>
      <c r="N88" s="6"/>
      <c r="O88" s="6">
        <f t="shared" si="18"/>
        <v>7.0388888888888888</v>
      </c>
      <c r="P88" s="5">
        <f t="shared" si="19"/>
        <v>7.7537326733883236E-2</v>
      </c>
    </row>
    <row r="89" spans="1:16" x14ac:dyDescent="0.25">
      <c r="A89" s="3" t="s">
        <v>15</v>
      </c>
      <c r="B89" s="3">
        <v>14</v>
      </c>
      <c r="C89" s="3" t="s">
        <v>28</v>
      </c>
      <c r="D89" s="3">
        <v>1</v>
      </c>
      <c r="E89" s="4">
        <v>431.9</v>
      </c>
      <c r="F89" s="4">
        <v>476.6</v>
      </c>
      <c r="G89" s="4">
        <v>443.7</v>
      </c>
      <c r="H89" s="6">
        <f t="shared" si="12"/>
        <v>7.1983333333333333</v>
      </c>
      <c r="I89" s="6">
        <f t="shared" si="13"/>
        <v>7.9433333333333334</v>
      </c>
      <c r="J89" s="6">
        <f t="shared" si="14"/>
        <v>7.3949999999999996</v>
      </c>
      <c r="K89" s="6">
        <f t="shared" si="15"/>
        <v>7.1983333333333333</v>
      </c>
      <c r="L89" s="6">
        <f t="shared" si="16"/>
        <v>7.9433333333333334</v>
      </c>
      <c r="M89" s="6">
        <f t="shared" si="17"/>
        <v>7.3949999999999996</v>
      </c>
      <c r="N89" s="6"/>
      <c r="O89" s="6">
        <f t="shared" si="18"/>
        <v>7.5122222222222215</v>
      </c>
      <c r="P89" s="5">
        <f t="shared" si="19"/>
        <v>0.38608553072737278</v>
      </c>
    </row>
    <row r="90" spans="1:16" x14ac:dyDescent="0.25">
      <c r="A90" s="3" t="s">
        <v>18</v>
      </c>
      <c r="B90" s="3">
        <v>14</v>
      </c>
      <c r="C90" s="3" t="s">
        <v>28</v>
      </c>
      <c r="D90" s="3">
        <v>1</v>
      </c>
      <c r="E90" s="24">
        <f>AVERAGE(374.5,386.8,380.6)</f>
        <v>380.63333333333338</v>
      </c>
      <c r="F90" s="4">
        <v>386.1</v>
      </c>
      <c r="G90" s="4">
        <v>381.8</v>
      </c>
      <c r="H90" s="6">
        <f t="shared" si="12"/>
        <v>6.3438888888888894</v>
      </c>
      <c r="I90" s="6">
        <f t="shared" si="13"/>
        <v>6.4350000000000005</v>
      </c>
      <c r="J90" s="6">
        <f t="shared" si="14"/>
        <v>6.3633333333333333</v>
      </c>
      <c r="K90" s="6">
        <f t="shared" si="15"/>
        <v>6.3438888888888894</v>
      </c>
      <c r="L90" s="6">
        <f t="shared" si="16"/>
        <v>6.4350000000000005</v>
      </c>
      <c r="M90" s="6">
        <f t="shared" si="17"/>
        <v>6.3633333333333333</v>
      </c>
      <c r="N90" s="6"/>
      <c r="O90" s="6">
        <f t="shared" si="18"/>
        <v>6.380740740740741</v>
      </c>
      <c r="P90" s="5">
        <f t="shared" si="19"/>
        <v>4.7985122865956235E-2</v>
      </c>
    </row>
    <row r="91" spans="1:16" x14ac:dyDescent="0.25">
      <c r="A91" s="3" t="s">
        <v>14</v>
      </c>
      <c r="B91" s="3">
        <v>14</v>
      </c>
      <c r="C91" s="3" t="s">
        <v>28</v>
      </c>
      <c r="D91" s="3">
        <v>1</v>
      </c>
      <c r="E91" s="4">
        <v>2140.9</v>
      </c>
      <c r="F91" s="4">
        <v>2685.3</v>
      </c>
      <c r="G91" s="4">
        <v>2141.6999999999998</v>
      </c>
      <c r="H91" s="6">
        <f t="shared" si="12"/>
        <v>35.681666666666665</v>
      </c>
      <c r="I91" s="6">
        <f t="shared" si="13"/>
        <v>44.755000000000003</v>
      </c>
      <c r="J91" s="6">
        <f t="shared" si="14"/>
        <v>35.695</v>
      </c>
      <c r="K91" s="6">
        <f t="shared" si="15"/>
        <v>35.681666666666665</v>
      </c>
      <c r="L91" s="6">
        <f t="shared" si="16"/>
        <v>44.755000000000003</v>
      </c>
      <c r="M91" s="6">
        <f t="shared" si="17"/>
        <v>35.695</v>
      </c>
      <c r="N91" s="6"/>
      <c r="O91" s="6">
        <f t="shared" si="18"/>
        <v>38.710555555555551</v>
      </c>
      <c r="P91" s="5">
        <f t="shared" si="19"/>
        <v>5.2346466858734892</v>
      </c>
    </row>
    <row r="92" spans="1:16" x14ac:dyDescent="0.25">
      <c r="A92" s="3" t="s">
        <v>10</v>
      </c>
      <c r="B92" s="3">
        <v>14</v>
      </c>
      <c r="C92" s="3" t="s">
        <v>28</v>
      </c>
      <c r="D92" s="3">
        <v>1</v>
      </c>
      <c r="E92" s="4">
        <v>509.5</v>
      </c>
      <c r="F92" s="4">
        <v>524.5</v>
      </c>
      <c r="G92" s="4">
        <v>508</v>
      </c>
      <c r="H92" s="6">
        <f t="shared" si="12"/>
        <v>8.4916666666666671</v>
      </c>
      <c r="I92" s="6">
        <f t="shared" si="13"/>
        <v>8.7416666666666671</v>
      </c>
      <c r="J92" s="6">
        <f t="shared" si="14"/>
        <v>8.4666666666666668</v>
      </c>
      <c r="K92" s="6">
        <f t="shared" si="15"/>
        <v>8.4916666666666671</v>
      </c>
      <c r="L92" s="6">
        <f t="shared" si="16"/>
        <v>8.7416666666666671</v>
      </c>
      <c r="M92" s="6">
        <f t="shared" si="17"/>
        <v>8.4666666666666668</v>
      </c>
      <c r="N92" s="6"/>
      <c r="O92" s="6">
        <f t="shared" si="18"/>
        <v>8.5666666666666682</v>
      </c>
      <c r="P92" s="5">
        <f t="shared" si="19"/>
        <v>0.15206906325745562</v>
      </c>
    </row>
    <row r="94" spans="1:16" x14ac:dyDescent="0.25">
      <c r="A94" s="3" t="s">
        <v>10</v>
      </c>
      <c r="B94" s="3">
        <v>33</v>
      </c>
      <c r="C94" s="3" t="s">
        <v>28</v>
      </c>
      <c r="D94" s="3">
        <v>1</v>
      </c>
      <c r="E94" s="4">
        <v>153.9</v>
      </c>
      <c r="F94" s="4">
        <v>153.9</v>
      </c>
      <c r="G94" s="4">
        <v>161.9</v>
      </c>
      <c r="H94" s="6">
        <f>E94/60</f>
        <v>2.5649999999999999</v>
      </c>
      <c r="I94" s="6">
        <f>F94/60</f>
        <v>2.5649999999999999</v>
      </c>
      <c r="J94" s="6">
        <f>G94/60</f>
        <v>2.6983333333333333</v>
      </c>
      <c r="K94" s="6">
        <f t="shared" si="15"/>
        <v>2.5649999999999999</v>
      </c>
      <c r="L94" s="6">
        <f t="shared" si="15"/>
        <v>2.5649999999999999</v>
      </c>
      <c r="M94" s="6">
        <f t="shared" si="15"/>
        <v>2.6983333333333333</v>
      </c>
      <c r="O94" s="6">
        <f t="shared" ref="O94:O103" si="20">AVERAGE(K94:M94)</f>
        <v>2.6094444444444442</v>
      </c>
      <c r="P94" s="5">
        <f t="shared" ref="P94:P103" si="21">STDEV(K94:M94)</f>
        <v>7.6980035891950085E-2</v>
      </c>
    </row>
    <row r="95" spans="1:16" x14ac:dyDescent="0.25">
      <c r="A95" s="3" t="s">
        <v>12</v>
      </c>
      <c r="B95" s="3">
        <v>33</v>
      </c>
      <c r="C95" s="3" t="s">
        <v>28</v>
      </c>
      <c r="D95" s="3">
        <v>1</v>
      </c>
      <c r="E95" s="4">
        <v>215.6</v>
      </c>
      <c r="F95" s="4">
        <v>217.4</v>
      </c>
      <c r="G95" s="4">
        <v>224.8</v>
      </c>
      <c r="H95" s="6">
        <f t="shared" si="12"/>
        <v>3.5933333333333333</v>
      </c>
      <c r="I95" s="6">
        <f t="shared" si="12"/>
        <v>3.6233333333333335</v>
      </c>
      <c r="J95" s="6">
        <f t="shared" si="12"/>
        <v>3.746666666666667</v>
      </c>
      <c r="K95" s="6">
        <f t="shared" si="15"/>
        <v>3.5933333333333333</v>
      </c>
      <c r="L95" s="6">
        <f t="shared" si="15"/>
        <v>3.6233333333333335</v>
      </c>
      <c r="M95" s="6">
        <f t="shared" si="15"/>
        <v>3.746666666666667</v>
      </c>
      <c r="O95" s="6">
        <f t="shared" si="20"/>
        <v>3.6544444444444451</v>
      </c>
      <c r="P95" s="5">
        <f t="shared" si="21"/>
        <v>8.1263175569895971E-2</v>
      </c>
    </row>
    <row r="96" spans="1:16" x14ac:dyDescent="0.25">
      <c r="A96" s="3" t="s">
        <v>15</v>
      </c>
      <c r="B96" s="3">
        <v>33</v>
      </c>
      <c r="C96" s="3" t="s">
        <v>28</v>
      </c>
      <c r="D96" s="3">
        <v>1</v>
      </c>
      <c r="E96" s="4">
        <v>228.4</v>
      </c>
      <c r="F96" s="4">
        <v>216.8</v>
      </c>
      <c r="G96" s="4">
        <v>234.6</v>
      </c>
      <c r="H96" s="6">
        <f t="shared" si="12"/>
        <v>3.8066666666666666</v>
      </c>
      <c r="I96" s="6">
        <f t="shared" si="12"/>
        <v>3.6133333333333337</v>
      </c>
      <c r="J96" s="6">
        <f t="shared" si="12"/>
        <v>3.9099999999999997</v>
      </c>
      <c r="K96" s="6">
        <f t="shared" si="15"/>
        <v>3.8066666666666666</v>
      </c>
      <c r="L96" s="6">
        <f t="shared" si="15"/>
        <v>3.6133333333333337</v>
      </c>
      <c r="M96" s="6">
        <f t="shared" si="15"/>
        <v>3.9099999999999997</v>
      </c>
      <c r="O96" s="6">
        <f t="shared" si="20"/>
        <v>3.7766666666666668</v>
      </c>
      <c r="P96" s="5">
        <f t="shared" si="21"/>
        <v>0.15059142664101988</v>
      </c>
    </row>
    <row r="97" spans="1:16" x14ac:dyDescent="0.25">
      <c r="A97" s="3" t="s">
        <v>18</v>
      </c>
      <c r="B97" s="3">
        <v>33</v>
      </c>
      <c r="C97" s="3" t="s">
        <v>28</v>
      </c>
      <c r="D97" s="3">
        <v>1</v>
      </c>
      <c r="E97" s="4">
        <v>191.3</v>
      </c>
      <c r="F97" s="4">
        <v>191.5</v>
      </c>
      <c r="G97" s="4">
        <v>192</v>
      </c>
      <c r="H97" s="6">
        <f t="shared" si="12"/>
        <v>3.1883333333333335</v>
      </c>
      <c r="I97" s="6">
        <f t="shared" si="12"/>
        <v>3.1916666666666669</v>
      </c>
      <c r="J97" s="6">
        <f t="shared" si="12"/>
        <v>3.2</v>
      </c>
      <c r="K97" s="6">
        <f t="shared" si="15"/>
        <v>3.1883333333333335</v>
      </c>
      <c r="L97" s="6">
        <f t="shared" si="15"/>
        <v>3.1916666666666669</v>
      </c>
      <c r="M97" s="6">
        <f t="shared" si="15"/>
        <v>3.2</v>
      </c>
      <c r="O97" s="6">
        <f t="shared" si="20"/>
        <v>3.1933333333333338</v>
      </c>
      <c r="P97" s="5">
        <f t="shared" si="21"/>
        <v>6.0092521257733315E-3</v>
      </c>
    </row>
    <row r="98" spans="1:16" x14ac:dyDescent="0.25">
      <c r="A98" s="3" t="s">
        <v>22</v>
      </c>
      <c r="B98" s="3">
        <v>33</v>
      </c>
      <c r="C98" s="3" t="s">
        <v>28</v>
      </c>
      <c r="D98" s="3">
        <v>1</v>
      </c>
      <c r="E98" s="4">
        <v>1041.8</v>
      </c>
      <c r="F98" s="4">
        <v>1052.0999999999999</v>
      </c>
      <c r="G98" s="4">
        <v>1058.7</v>
      </c>
      <c r="H98" s="6">
        <f t="shared" si="12"/>
        <v>17.363333333333333</v>
      </c>
      <c r="I98" s="6">
        <f t="shared" si="12"/>
        <v>17.535</v>
      </c>
      <c r="J98" s="6">
        <f t="shared" si="12"/>
        <v>17.645</v>
      </c>
      <c r="K98" s="6">
        <f t="shared" si="15"/>
        <v>17.363333333333333</v>
      </c>
      <c r="L98" s="6">
        <f t="shared" si="15"/>
        <v>17.535</v>
      </c>
      <c r="M98" s="6">
        <f t="shared" si="15"/>
        <v>17.645</v>
      </c>
      <c r="O98" s="6">
        <f t="shared" si="20"/>
        <v>17.514444444444447</v>
      </c>
      <c r="P98" s="5">
        <f t="shared" si="21"/>
        <v>0.14195395706328823</v>
      </c>
    </row>
    <row r="99" spans="1:16" x14ac:dyDescent="0.25">
      <c r="A99" s="3" t="s">
        <v>23</v>
      </c>
      <c r="B99" s="3">
        <v>33</v>
      </c>
      <c r="C99" s="3" t="s">
        <v>28</v>
      </c>
      <c r="D99" s="3">
        <v>1</v>
      </c>
      <c r="E99" s="4">
        <v>698.7</v>
      </c>
      <c r="F99" s="4">
        <v>713</v>
      </c>
      <c r="G99" s="4">
        <v>707.5</v>
      </c>
      <c r="H99" s="6">
        <f t="shared" si="12"/>
        <v>11.645000000000001</v>
      </c>
      <c r="I99" s="6">
        <f t="shared" si="12"/>
        <v>11.883333333333333</v>
      </c>
      <c r="J99" s="6">
        <f t="shared" si="12"/>
        <v>11.791666666666666</v>
      </c>
      <c r="K99" s="6">
        <f t="shared" si="15"/>
        <v>11.645000000000001</v>
      </c>
      <c r="L99" s="6">
        <f t="shared" si="15"/>
        <v>11.883333333333333</v>
      </c>
      <c r="M99" s="6">
        <f t="shared" si="15"/>
        <v>11.791666666666666</v>
      </c>
      <c r="O99" s="6">
        <f t="shared" si="20"/>
        <v>11.773333333333333</v>
      </c>
      <c r="P99" s="5">
        <f t="shared" si="21"/>
        <v>0.12021970627886903</v>
      </c>
    </row>
    <row r="100" spans="1:16" x14ac:dyDescent="0.25">
      <c r="A100" s="3" t="s">
        <v>24</v>
      </c>
      <c r="B100" s="3">
        <v>33</v>
      </c>
      <c r="C100" s="3" t="s">
        <v>28</v>
      </c>
      <c r="D100" s="3">
        <v>1</v>
      </c>
      <c r="E100" s="4">
        <v>419</v>
      </c>
      <c r="F100" s="4">
        <v>432.4</v>
      </c>
      <c r="G100" s="4">
        <v>426.2</v>
      </c>
      <c r="H100" s="6">
        <f t="shared" si="12"/>
        <v>6.9833333333333334</v>
      </c>
      <c r="I100" s="6">
        <f t="shared" si="12"/>
        <v>7.2066666666666661</v>
      </c>
      <c r="J100" s="6">
        <f t="shared" si="12"/>
        <v>7.1033333333333335</v>
      </c>
      <c r="K100" s="6">
        <f t="shared" si="15"/>
        <v>6.9833333333333334</v>
      </c>
      <c r="L100" s="6">
        <f t="shared" si="15"/>
        <v>7.2066666666666661</v>
      </c>
      <c r="M100" s="6">
        <f t="shared" si="15"/>
        <v>7.1033333333333335</v>
      </c>
      <c r="O100" s="6">
        <f t="shared" si="20"/>
        <v>7.097777777777778</v>
      </c>
      <c r="P100" s="5">
        <f t="shared" si="21"/>
        <v>0.11177026703284075</v>
      </c>
    </row>
    <row r="101" spans="1:16" x14ac:dyDescent="0.25">
      <c r="A101" s="3" t="s">
        <v>25</v>
      </c>
      <c r="B101" s="3">
        <v>33</v>
      </c>
      <c r="C101" s="3" t="s">
        <v>28</v>
      </c>
      <c r="D101" s="3">
        <v>1</v>
      </c>
      <c r="E101" s="4">
        <v>139.69999999999999</v>
      </c>
      <c r="F101" s="4">
        <v>141.1</v>
      </c>
      <c r="G101" s="4">
        <v>131.80000000000001</v>
      </c>
      <c r="H101" s="6">
        <f t="shared" si="12"/>
        <v>2.3283333333333331</v>
      </c>
      <c r="I101" s="6">
        <f t="shared" si="12"/>
        <v>2.3516666666666666</v>
      </c>
      <c r="J101" s="6">
        <f t="shared" si="12"/>
        <v>2.1966666666666668</v>
      </c>
      <c r="K101" s="6">
        <f t="shared" si="15"/>
        <v>2.3283333333333331</v>
      </c>
      <c r="L101" s="6">
        <f t="shared" si="15"/>
        <v>2.3516666666666666</v>
      </c>
      <c r="M101" s="6">
        <f t="shared" si="15"/>
        <v>2.1966666666666668</v>
      </c>
      <c r="O101" s="6">
        <f t="shared" si="20"/>
        <v>2.2922222222222222</v>
      </c>
      <c r="P101" s="5">
        <f t="shared" si="21"/>
        <v>8.3571880792879347E-2</v>
      </c>
    </row>
    <row r="102" spans="1:16" x14ac:dyDescent="0.25">
      <c r="A102" s="3" t="s">
        <v>26</v>
      </c>
      <c r="B102" s="3">
        <v>33</v>
      </c>
      <c r="C102" s="3" t="s">
        <v>28</v>
      </c>
      <c r="D102" s="3">
        <v>1</v>
      </c>
      <c r="E102" s="4">
        <v>155.5</v>
      </c>
      <c r="F102" s="4">
        <v>147.5</v>
      </c>
      <c r="G102" s="4">
        <v>149.1</v>
      </c>
      <c r="H102" s="6">
        <f t="shared" si="12"/>
        <v>2.5916666666666668</v>
      </c>
      <c r="I102" s="6">
        <f t="shared" si="12"/>
        <v>2.4583333333333335</v>
      </c>
      <c r="J102" s="6">
        <f t="shared" si="12"/>
        <v>2.4849999999999999</v>
      </c>
      <c r="K102" s="6">
        <f t="shared" si="15"/>
        <v>2.5916666666666668</v>
      </c>
      <c r="L102" s="6">
        <f t="shared" si="15"/>
        <v>2.4583333333333335</v>
      </c>
      <c r="M102" s="6">
        <f t="shared" si="15"/>
        <v>2.4849999999999999</v>
      </c>
      <c r="O102" s="6">
        <f t="shared" si="20"/>
        <v>2.5116666666666667</v>
      </c>
      <c r="P102" s="5">
        <f t="shared" si="21"/>
        <v>7.0553368295055791E-2</v>
      </c>
    </row>
    <row r="103" spans="1:16" x14ac:dyDescent="0.25">
      <c r="A103" s="3" t="s">
        <v>27</v>
      </c>
      <c r="B103" s="3">
        <v>33</v>
      </c>
      <c r="C103" s="3" t="s">
        <v>28</v>
      </c>
      <c r="D103" s="3">
        <v>1</v>
      </c>
      <c r="E103" s="4">
        <v>143.6</v>
      </c>
      <c r="F103" s="4">
        <v>154.30000000000001</v>
      </c>
      <c r="G103" s="4">
        <v>143.30000000000001</v>
      </c>
      <c r="H103" s="6">
        <f t="shared" si="12"/>
        <v>2.3933333333333331</v>
      </c>
      <c r="I103" s="6">
        <f t="shared" si="12"/>
        <v>2.5716666666666668</v>
      </c>
      <c r="J103" s="6">
        <f t="shared" si="12"/>
        <v>2.3883333333333336</v>
      </c>
      <c r="K103" s="6">
        <f t="shared" si="15"/>
        <v>2.3933333333333331</v>
      </c>
      <c r="L103" s="6">
        <f t="shared" si="15"/>
        <v>2.5716666666666668</v>
      </c>
      <c r="M103" s="6">
        <f t="shared" si="15"/>
        <v>2.3883333333333336</v>
      </c>
      <c r="O103" s="6">
        <f t="shared" si="20"/>
        <v>2.451111111111111</v>
      </c>
      <c r="P103" s="5">
        <f t="shared" si="21"/>
        <v>0.10443410114268944</v>
      </c>
    </row>
    <row r="105" spans="1:16" x14ac:dyDescent="0.25">
      <c r="A105" s="3" t="s">
        <v>22</v>
      </c>
      <c r="B105" s="3">
        <v>53</v>
      </c>
      <c r="C105" s="3" t="s">
        <v>28</v>
      </c>
      <c r="D105" s="3">
        <v>1</v>
      </c>
      <c r="E105" s="4">
        <v>507.2</v>
      </c>
      <c r="F105" s="4">
        <v>489.7</v>
      </c>
      <c r="G105" s="4">
        <v>503.9</v>
      </c>
      <c r="H105" s="6">
        <f t="shared" ref="H105:H117" si="22">E105/60</f>
        <v>8.4533333333333331</v>
      </c>
      <c r="I105" s="6">
        <f t="shared" ref="I105:I117" si="23">F105/60</f>
        <v>8.1616666666666671</v>
      </c>
      <c r="J105" s="6">
        <f t="shared" ref="J105:J117" si="24">G105/60</f>
        <v>8.3983333333333334</v>
      </c>
      <c r="K105" s="6">
        <f t="shared" ref="K105:K117" si="25">H105*(1/$D105)</f>
        <v>8.4533333333333331</v>
      </c>
      <c r="L105" s="6">
        <f t="shared" ref="L105:L117" si="26">I105*(1/$D105)</f>
        <v>8.1616666666666671</v>
      </c>
      <c r="M105" s="6">
        <f t="shared" ref="M105:M117" si="27">J105*(1/$D105)</f>
        <v>8.3983333333333334</v>
      </c>
      <c r="O105" s="6">
        <f t="shared" ref="O105:O117" si="28">AVERAGE(K105:M105)</f>
        <v>8.3377777777777791</v>
      </c>
      <c r="P105" s="5">
        <f t="shared" ref="P105:P117" si="29">STDEV(K105:M105)</f>
        <v>0.15497610329529035</v>
      </c>
    </row>
    <row r="106" spans="1:16" x14ac:dyDescent="0.25">
      <c r="A106" s="3" t="s">
        <v>23</v>
      </c>
      <c r="B106" s="3">
        <v>53</v>
      </c>
      <c r="C106" s="3" t="s">
        <v>28</v>
      </c>
      <c r="D106" s="3">
        <v>1</v>
      </c>
      <c r="E106" s="4">
        <v>334.4</v>
      </c>
      <c r="F106" s="4">
        <v>344</v>
      </c>
      <c r="G106" s="24">
        <v>327.60000000000002</v>
      </c>
      <c r="H106" s="6">
        <f t="shared" si="22"/>
        <v>5.5733333333333333</v>
      </c>
      <c r="I106" s="6">
        <f t="shared" si="23"/>
        <v>5.7333333333333334</v>
      </c>
      <c r="J106" s="6">
        <f t="shared" si="24"/>
        <v>5.46</v>
      </c>
      <c r="K106" s="6">
        <f t="shared" si="25"/>
        <v>5.5733333333333333</v>
      </c>
      <c r="L106" s="6">
        <f t="shared" si="26"/>
        <v>5.7333333333333334</v>
      </c>
      <c r="M106" s="6">
        <f t="shared" si="27"/>
        <v>5.46</v>
      </c>
      <c r="O106" s="6">
        <f t="shared" si="28"/>
        <v>5.5888888888888886</v>
      </c>
      <c r="P106" s="5">
        <f t="shared" si="29"/>
        <v>0.13732901827093671</v>
      </c>
    </row>
    <row r="107" spans="1:16" x14ac:dyDescent="0.25">
      <c r="A107" s="3" t="s">
        <v>24</v>
      </c>
      <c r="B107" s="3">
        <v>53</v>
      </c>
      <c r="C107" s="3" t="s">
        <v>28</v>
      </c>
      <c r="D107" s="3">
        <v>1</v>
      </c>
      <c r="E107" s="4">
        <v>174</v>
      </c>
      <c r="F107" s="4">
        <v>174.7</v>
      </c>
      <c r="G107" s="4">
        <v>174.6</v>
      </c>
      <c r="H107" s="6">
        <f t="shared" si="22"/>
        <v>2.9</v>
      </c>
      <c r="I107" s="6">
        <f t="shared" si="23"/>
        <v>2.9116666666666666</v>
      </c>
      <c r="J107" s="6">
        <f t="shared" si="24"/>
        <v>2.9099999999999997</v>
      </c>
      <c r="K107" s="6">
        <f t="shared" si="25"/>
        <v>2.9</v>
      </c>
      <c r="L107" s="6">
        <f t="shared" si="26"/>
        <v>2.9116666666666666</v>
      </c>
      <c r="M107" s="6">
        <f t="shared" si="27"/>
        <v>2.9099999999999997</v>
      </c>
      <c r="O107" s="6">
        <f t="shared" si="28"/>
        <v>2.9072222222222219</v>
      </c>
      <c r="P107" s="5">
        <f t="shared" si="29"/>
        <v>6.3098981620002739E-3</v>
      </c>
    </row>
    <row r="108" spans="1:16" x14ac:dyDescent="0.25">
      <c r="A108" s="3" t="s">
        <v>17</v>
      </c>
      <c r="B108" s="3">
        <v>53</v>
      </c>
      <c r="C108" s="3" t="s">
        <v>28</v>
      </c>
      <c r="D108" s="3">
        <v>1</v>
      </c>
      <c r="E108" s="4">
        <v>5962.3</v>
      </c>
      <c r="F108" s="4">
        <v>5909</v>
      </c>
      <c r="G108" s="4">
        <v>5997.5</v>
      </c>
      <c r="H108" s="6">
        <f t="shared" si="22"/>
        <v>99.37166666666667</v>
      </c>
      <c r="I108" s="6">
        <f t="shared" si="23"/>
        <v>98.483333333333334</v>
      </c>
      <c r="J108" s="6">
        <f t="shared" si="24"/>
        <v>99.958333333333329</v>
      </c>
      <c r="K108" s="6">
        <f t="shared" si="25"/>
        <v>99.37166666666667</v>
      </c>
      <c r="L108" s="6">
        <f t="shared" si="26"/>
        <v>98.483333333333334</v>
      </c>
      <c r="M108" s="6">
        <f t="shared" si="27"/>
        <v>99.958333333333329</v>
      </c>
      <c r="O108" s="6">
        <f t="shared" si="28"/>
        <v>99.271111111111111</v>
      </c>
      <c r="P108" s="5">
        <f t="shared" si="29"/>
        <v>0.74262360238199476</v>
      </c>
    </row>
    <row r="109" spans="1:16" x14ac:dyDescent="0.25">
      <c r="A109" s="3" t="s">
        <v>25</v>
      </c>
      <c r="B109" s="3">
        <v>53</v>
      </c>
      <c r="C109" s="3" t="s">
        <v>28</v>
      </c>
      <c r="D109" s="3">
        <v>1</v>
      </c>
      <c r="E109" s="24">
        <v>136.9</v>
      </c>
      <c r="F109" s="24">
        <v>132.80000000000001</v>
      </c>
      <c r="G109" s="4">
        <v>135.9</v>
      </c>
      <c r="H109" s="6">
        <f t="shared" si="22"/>
        <v>2.2816666666666667</v>
      </c>
      <c r="I109" s="6">
        <f t="shared" si="23"/>
        <v>2.2133333333333334</v>
      </c>
      <c r="J109" s="6">
        <f t="shared" si="24"/>
        <v>2.2650000000000001</v>
      </c>
      <c r="K109" s="6">
        <f t="shared" si="25"/>
        <v>2.2816666666666667</v>
      </c>
      <c r="L109" s="6">
        <f t="shared" si="26"/>
        <v>2.2133333333333334</v>
      </c>
      <c r="M109" s="6">
        <f t="shared" si="27"/>
        <v>2.2650000000000001</v>
      </c>
      <c r="O109" s="6">
        <f t="shared" si="28"/>
        <v>2.2533333333333334</v>
      </c>
      <c r="P109" s="5">
        <f t="shared" si="29"/>
        <v>3.5629263877386609E-2</v>
      </c>
    </row>
    <row r="110" spans="1:16" x14ac:dyDescent="0.25">
      <c r="A110" s="3" t="s">
        <v>26</v>
      </c>
      <c r="B110" s="3">
        <v>53</v>
      </c>
      <c r="C110" s="3" t="s">
        <v>28</v>
      </c>
      <c r="D110" s="3">
        <v>1</v>
      </c>
      <c r="E110" s="24">
        <v>152.69999999999999</v>
      </c>
      <c r="F110" s="24">
        <v>148.9</v>
      </c>
      <c r="G110" s="4">
        <v>148.6</v>
      </c>
      <c r="H110" s="6">
        <f t="shared" si="22"/>
        <v>2.5449999999999999</v>
      </c>
      <c r="I110" s="6">
        <f t="shared" si="23"/>
        <v>2.4816666666666669</v>
      </c>
      <c r="J110" s="6">
        <f t="shared" si="24"/>
        <v>2.4766666666666666</v>
      </c>
      <c r="K110" s="6">
        <f t="shared" si="25"/>
        <v>2.5449999999999999</v>
      </c>
      <c r="L110" s="6">
        <f t="shared" si="26"/>
        <v>2.4816666666666669</v>
      </c>
      <c r="M110" s="6">
        <f t="shared" si="27"/>
        <v>2.4766666666666666</v>
      </c>
      <c r="O110" s="6">
        <f t="shared" si="28"/>
        <v>2.5011111111111113</v>
      </c>
      <c r="P110" s="5">
        <f t="shared" si="29"/>
        <v>3.8091021592048704E-2</v>
      </c>
    </row>
    <row r="111" spans="1:16" x14ac:dyDescent="0.25">
      <c r="A111" s="3" t="s">
        <v>27</v>
      </c>
      <c r="B111" s="3">
        <v>53</v>
      </c>
      <c r="C111" s="3" t="s">
        <v>28</v>
      </c>
      <c r="D111" s="3">
        <v>1</v>
      </c>
      <c r="E111" s="24">
        <v>136</v>
      </c>
      <c r="F111" s="24">
        <v>136.9</v>
      </c>
      <c r="G111" s="4">
        <v>137.1</v>
      </c>
      <c r="H111" s="6">
        <f t="shared" si="22"/>
        <v>2.2666666666666666</v>
      </c>
      <c r="I111" s="6">
        <f t="shared" si="23"/>
        <v>2.2816666666666667</v>
      </c>
      <c r="J111" s="6">
        <f t="shared" si="24"/>
        <v>2.2849999999999997</v>
      </c>
      <c r="K111" s="6">
        <f t="shared" si="25"/>
        <v>2.2666666666666666</v>
      </c>
      <c r="L111" s="6">
        <f t="shared" si="26"/>
        <v>2.2816666666666667</v>
      </c>
      <c r="M111" s="6">
        <f t="shared" si="27"/>
        <v>2.2849999999999997</v>
      </c>
      <c r="O111" s="6">
        <f t="shared" si="28"/>
        <v>2.2777777777777781</v>
      </c>
      <c r="P111" s="5">
        <f t="shared" si="29"/>
        <v>9.765775461803794E-3</v>
      </c>
    </row>
    <row r="112" spans="1:16" x14ac:dyDescent="0.25">
      <c r="A112" s="3" t="s">
        <v>20</v>
      </c>
      <c r="B112" s="3">
        <v>53</v>
      </c>
      <c r="C112" s="3" t="s">
        <v>28</v>
      </c>
      <c r="D112" s="3">
        <v>1</v>
      </c>
      <c r="E112" s="24">
        <v>5294.9</v>
      </c>
      <c r="F112" s="24">
        <v>5283.4</v>
      </c>
      <c r="G112" s="4">
        <v>5242.9</v>
      </c>
      <c r="H112" s="6">
        <f t="shared" si="22"/>
        <v>88.248333333333321</v>
      </c>
      <c r="I112" s="6">
        <f t="shared" si="23"/>
        <v>88.056666666666658</v>
      </c>
      <c r="J112" s="6">
        <f t="shared" si="24"/>
        <v>87.381666666666661</v>
      </c>
      <c r="K112" s="6">
        <f t="shared" si="25"/>
        <v>88.248333333333321</v>
      </c>
      <c r="L112" s="6">
        <f t="shared" si="26"/>
        <v>88.056666666666658</v>
      </c>
      <c r="M112" s="6">
        <f t="shared" si="27"/>
        <v>87.381666666666661</v>
      </c>
      <c r="O112" s="6">
        <f t="shared" si="28"/>
        <v>87.895555555555532</v>
      </c>
      <c r="P112" s="5">
        <f t="shared" si="29"/>
        <v>0.45524210083247746</v>
      </c>
    </row>
    <row r="113" spans="1:27" x14ac:dyDescent="0.25">
      <c r="A113" s="3" t="s">
        <v>12</v>
      </c>
      <c r="B113" s="3">
        <v>53</v>
      </c>
      <c r="C113" s="3" t="s">
        <v>28</v>
      </c>
      <c r="D113" s="3">
        <v>1</v>
      </c>
      <c r="E113" s="4">
        <v>174.9</v>
      </c>
      <c r="F113" s="4">
        <v>162.9</v>
      </c>
      <c r="G113" s="4">
        <v>175.4</v>
      </c>
      <c r="H113" s="6">
        <f t="shared" si="22"/>
        <v>2.915</v>
      </c>
      <c r="I113" s="6">
        <f t="shared" si="23"/>
        <v>2.7150000000000003</v>
      </c>
      <c r="J113" s="6">
        <f t="shared" si="24"/>
        <v>2.9233333333333333</v>
      </c>
      <c r="K113" s="6">
        <f t="shared" si="25"/>
        <v>2.915</v>
      </c>
      <c r="L113" s="6">
        <f t="shared" si="26"/>
        <v>2.7150000000000003</v>
      </c>
      <c r="M113" s="6">
        <f t="shared" si="27"/>
        <v>2.9233333333333333</v>
      </c>
      <c r="O113" s="6">
        <f t="shared" si="28"/>
        <v>2.8511111111111114</v>
      </c>
      <c r="P113" s="5">
        <f t="shared" si="29"/>
        <v>0.1179492985864562</v>
      </c>
    </row>
    <row r="114" spans="1:27" x14ac:dyDescent="0.25">
      <c r="A114" s="3" t="s">
        <v>15</v>
      </c>
      <c r="B114" s="3">
        <v>53</v>
      </c>
      <c r="C114" s="3" t="s">
        <v>28</v>
      </c>
      <c r="D114" s="3">
        <v>1</v>
      </c>
      <c r="E114" s="4">
        <v>186.9</v>
      </c>
      <c r="F114" s="4">
        <v>188.1</v>
      </c>
      <c r="G114" s="4">
        <v>187.3</v>
      </c>
      <c r="H114" s="6">
        <f t="shared" si="22"/>
        <v>3.1150000000000002</v>
      </c>
      <c r="I114" s="6">
        <f t="shared" si="23"/>
        <v>3.1349999999999998</v>
      </c>
      <c r="J114" s="6">
        <f t="shared" si="24"/>
        <v>3.121666666666667</v>
      </c>
      <c r="K114" s="6">
        <f t="shared" si="25"/>
        <v>3.1150000000000002</v>
      </c>
      <c r="L114" s="6">
        <f t="shared" si="26"/>
        <v>3.1349999999999998</v>
      </c>
      <c r="M114" s="6">
        <f t="shared" si="27"/>
        <v>3.121666666666667</v>
      </c>
      <c r="O114" s="6">
        <f t="shared" si="28"/>
        <v>3.1238888888888887</v>
      </c>
      <c r="P114" s="5">
        <f t="shared" si="29"/>
        <v>1.0183501544346062E-2</v>
      </c>
    </row>
    <row r="115" spans="1:27" x14ac:dyDescent="0.25">
      <c r="A115" s="3" t="s">
        <v>18</v>
      </c>
      <c r="B115" s="3">
        <v>53</v>
      </c>
      <c r="C115" s="3" t="s">
        <v>28</v>
      </c>
      <c r="D115" s="3">
        <v>1</v>
      </c>
      <c r="E115" s="4">
        <v>155.69999999999999</v>
      </c>
      <c r="F115" s="4">
        <v>163.5</v>
      </c>
      <c r="G115" s="4">
        <v>161.6</v>
      </c>
      <c r="H115" s="6">
        <f t="shared" si="22"/>
        <v>2.5949999999999998</v>
      </c>
      <c r="I115" s="6">
        <f t="shared" si="23"/>
        <v>2.7250000000000001</v>
      </c>
      <c r="J115" s="6">
        <f t="shared" si="24"/>
        <v>2.6933333333333334</v>
      </c>
      <c r="K115" s="6">
        <f t="shared" si="25"/>
        <v>2.5949999999999998</v>
      </c>
      <c r="L115" s="6">
        <f t="shared" si="26"/>
        <v>2.7250000000000001</v>
      </c>
      <c r="M115" s="6">
        <f t="shared" si="27"/>
        <v>2.6933333333333334</v>
      </c>
      <c r="O115" s="6">
        <f t="shared" si="28"/>
        <v>2.6711111111111112</v>
      </c>
      <c r="P115" s="5">
        <f t="shared" si="29"/>
        <v>6.7789161157004993E-2</v>
      </c>
    </row>
    <row r="116" spans="1:27" x14ac:dyDescent="0.25">
      <c r="A116" s="3" t="s">
        <v>14</v>
      </c>
      <c r="B116" s="3">
        <v>53</v>
      </c>
      <c r="C116" s="3" t="s">
        <v>28</v>
      </c>
      <c r="D116" s="3">
        <v>1</v>
      </c>
      <c r="E116" s="4">
        <v>107.2</v>
      </c>
      <c r="F116" s="4">
        <v>110.6</v>
      </c>
      <c r="G116" s="4">
        <v>104.7</v>
      </c>
      <c r="H116" s="6">
        <f t="shared" si="22"/>
        <v>1.7866666666666666</v>
      </c>
      <c r="I116" s="6">
        <f t="shared" si="23"/>
        <v>1.8433333333333333</v>
      </c>
      <c r="J116" s="6">
        <f t="shared" si="24"/>
        <v>1.7450000000000001</v>
      </c>
      <c r="K116" s="6">
        <f t="shared" si="25"/>
        <v>1.7866666666666666</v>
      </c>
      <c r="L116" s="6">
        <f t="shared" si="26"/>
        <v>1.8433333333333333</v>
      </c>
      <c r="M116" s="6">
        <f t="shared" si="27"/>
        <v>1.7450000000000001</v>
      </c>
      <c r="O116" s="6">
        <f t="shared" si="28"/>
        <v>1.7916666666666667</v>
      </c>
      <c r="P116" s="5">
        <f t="shared" si="29"/>
        <v>4.9356976316536072E-2</v>
      </c>
    </row>
    <row r="117" spans="1:27" x14ac:dyDescent="0.25">
      <c r="A117" s="3" t="s">
        <v>10</v>
      </c>
      <c r="B117" s="3">
        <v>53</v>
      </c>
      <c r="C117" s="3" t="s">
        <v>28</v>
      </c>
      <c r="D117" s="3">
        <v>1</v>
      </c>
      <c r="E117" s="4">
        <v>131.4</v>
      </c>
      <c r="F117" s="4">
        <v>135.6</v>
      </c>
      <c r="G117" s="4">
        <v>127.6</v>
      </c>
      <c r="H117" s="6">
        <f t="shared" si="22"/>
        <v>2.19</v>
      </c>
      <c r="I117" s="6">
        <f t="shared" si="23"/>
        <v>2.2599999999999998</v>
      </c>
      <c r="J117" s="6">
        <f t="shared" si="24"/>
        <v>2.1266666666666665</v>
      </c>
      <c r="K117" s="6">
        <f t="shared" si="25"/>
        <v>2.19</v>
      </c>
      <c r="L117" s="6">
        <f t="shared" si="26"/>
        <v>2.2599999999999998</v>
      </c>
      <c r="M117" s="6">
        <f t="shared" si="27"/>
        <v>2.1266666666666665</v>
      </c>
      <c r="O117" s="6">
        <f t="shared" si="28"/>
        <v>2.1922222222222221</v>
      </c>
      <c r="P117" s="5">
        <f t="shared" si="29"/>
        <v>6.6694438659817404E-2</v>
      </c>
    </row>
    <row r="119" spans="1:27" x14ac:dyDescent="0.25">
      <c r="A119" s="3" t="s">
        <v>22</v>
      </c>
      <c r="B119" s="3">
        <v>90</v>
      </c>
      <c r="C119" s="3" t="s">
        <v>28</v>
      </c>
      <c r="D119" s="3">
        <v>1</v>
      </c>
      <c r="E119" s="4">
        <v>350.5</v>
      </c>
      <c r="F119" s="4">
        <v>351.8</v>
      </c>
      <c r="G119" s="4">
        <v>342.5</v>
      </c>
      <c r="H119" s="6">
        <f t="shared" ref="H119:H131" si="30">E119/60</f>
        <v>5.8416666666666668</v>
      </c>
      <c r="I119" s="6">
        <f t="shared" ref="I119:I131" si="31">F119/60</f>
        <v>5.8633333333333333</v>
      </c>
      <c r="J119" s="6">
        <f t="shared" ref="J119:J131" si="32">G119/60</f>
        <v>5.708333333333333</v>
      </c>
      <c r="K119" s="6">
        <f t="shared" ref="K119:K131" si="33">H119*(1/$D119)</f>
        <v>5.8416666666666668</v>
      </c>
      <c r="L119" s="6">
        <f t="shared" ref="L119:L131" si="34">I119*(1/$D119)</f>
        <v>5.8633333333333333</v>
      </c>
      <c r="M119" s="6">
        <f t="shared" ref="M119:M131" si="35">J119*(1/$D119)</f>
        <v>5.708333333333333</v>
      </c>
      <c r="O119" s="6">
        <f t="shared" ref="O119:O131" si="36">AVERAGE(K119:M119)</f>
        <v>5.804444444444445</v>
      </c>
      <c r="P119" s="5">
        <f t="shared" ref="P119:P131" si="37">STDEV(K119:M119)</f>
        <v>8.3936704547953267E-2</v>
      </c>
      <c r="R119" s="2"/>
      <c r="S119" s="2" t="s">
        <v>9</v>
      </c>
      <c r="T119" s="2"/>
      <c r="U119" s="2"/>
      <c r="V119" s="2"/>
      <c r="W119" s="2"/>
      <c r="X119" s="2"/>
      <c r="Y119" s="2"/>
      <c r="Z119" s="2"/>
    </row>
    <row r="120" spans="1:27" x14ac:dyDescent="0.25">
      <c r="A120" s="3" t="s">
        <v>23</v>
      </c>
      <c r="B120" s="3">
        <v>90</v>
      </c>
      <c r="C120" s="3" t="s">
        <v>28</v>
      </c>
      <c r="D120" s="3">
        <v>1</v>
      </c>
      <c r="E120" s="4">
        <v>200.5</v>
      </c>
      <c r="F120" s="4">
        <v>194.2</v>
      </c>
      <c r="G120" s="4">
        <v>197.3</v>
      </c>
      <c r="H120" s="6">
        <f t="shared" si="30"/>
        <v>3.3416666666666668</v>
      </c>
      <c r="I120" s="6">
        <f t="shared" si="31"/>
        <v>3.2366666666666664</v>
      </c>
      <c r="J120" s="6">
        <f t="shared" si="32"/>
        <v>3.2883333333333336</v>
      </c>
      <c r="K120" s="6">
        <f t="shared" si="33"/>
        <v>3.3416666666666668</v>
      </c>
      <c r="L120" s="6">
        <f t="shared" si="34"/>
        <v>3.2366666666666664</v>
      </c>
      <c r="M120" s="6">
        <f t="shared" si="35"/>
        <v>3.2883333333333336</v>
      </c>
      <c r="O120" s="6">
        <f t="shared" si="36"/>
        <v>3.2888888888888892</v>
      </c>
      <c r="P120" s="5">
        <f t="shared" si="37"/>
        <v>5.250220453925248E-2</v>
      </c>
      <c r="S120">
        <v>1E-3</v>
      </c>
      <c r="T120">
        <v>1</v>
      </c>
      <c r="U120">
        <v>4</v>
      </c>
      <c r="V120">
        <v>8</v>
      </c>
      <c r="W120">
        <v>14</v>
      </c>
      <c r="X120">
        <v>33</v>
      </c>
      <c r="Y120">
        <v>53</v>
      </c>
      <c r="Z120">
        <v>90</v>
      </c>
      <c r="AA120">
        <v>230</v>
      </c>
    </row>
    <row r="121" spans="1:27" x14ac:dyDescent="0.25">
      <c r="A121" s="3" t="s">
        <v>24</v>
      </c>
      <c r="B121" s="3">
        <v>90</v>
      </c>
      <c r="C121" s="3" t="s">
        <v>28</v>
      </c>
      <c r="D121" s="3">
        <v>1</v>
      </c>
      <c r="E121" s="4">
        <v>119.2</v>
      </c>
      <c r="F121" s="4">
        <v>111.8</v>
      </c>
      <c r="G121" s="4">
        <v>116.2</v>
      </c>
      <c r="H121" s="6">
        <f t="shared" si="30"/>
        <v>1.9866666666666668</v>
      </c>
      <c r="I121" s="6">
        <f t="shared" si="31"/>
        <v>1.8633333333333333</v>
      </c>
      <c r="J121" s="6">
        <f t="shared" si="32"/>
        <v>1.9366666666666668</v>
      </c>
      <c r="K121" s="6">
        <f t="shared" si="33"/>
        <v>1.9866666666666668</v>
      </c>
      <c r="L121" s="6">
        <f t="shared" si="34"/>
        <v>1.8633333333333333</v>
      </c>
      <c r="M121" s="6">
        <f t="shared" si="35"/>
        <v>1.9366666666666668</v>
      </c>
      <c r="O121" s="6">
        <f t="shared" si="36"/>
        <v>1.9288888888888891</v>
      </c>
      <c r="P121" s="5">
        <f t="shared" si="37"/>
        <v>6.2033443787590577E-2</v>
      </c>
      <c r="R121" t="s">
        <v>10</v>
      </c>
      <c r="S121" s="8">
        <f>AVERAGE(K2:M3)</f>
        <v>99.082564102564092</v>
      </c>
      <c r="T121" s="8">
        <f>AVERAGE(K21:M22)</f>
        <v>99.850666666666669</v>
      </c>
      <c r="U121" s="8">
        <f>AVERAGE(K48:M49)</f>
        <v>97.73244444444444</v>
      </c>
      <c r="V121" s="8">
        <f>O69</f>
        <v>52.999999999999993</v>
      </c>
      <c r="W121" s="8">
        <f>O92</f>
        <v>8.5666666666666682</v>
      </c>
      <c r="X121" s="8">
        <f>O94</f>
        <v>2.6094444444444442</v>
      </c>
      <c r="Y121" s="8">
        <f>O117</f>
        <v>2.1922222222222221</v>
      </c>
      <c r="Z121" s="8">
        <f>O131</f>
        <v>1.9683333333333335</v>
      </c>
      <c r="AA121" s="8">
        <f>O145</f>
        <v>1.7283333333333335</v>
      </c>
    </row>
    <row r="122" spans="1:27" x14ac:dyDescent="0.25">
      <c r="A122" s="3" t="s">
        <v>17</v>
      </c>
      <c r="B122" s="3">
        <v>90</v>
      </c>
      <c r="C122" s="3" t="s">
        <v>28</v>
      </c>
      <c r="D122" s="3">
        <v>1</v>
      </c>
      <c r="E122" s="4">
        <v>5817.2</v>
      </c>
      <c r="F122" s="4">
        <v>5824.1</v>
      </c>
      <c r="G122" s="4">
        <v>5762.1</v>
      </c>
      <c r="H122" s="6">
        <f t="shared" si="30"/>
        <v>96.953333333333333</v>
      </c>
      <c r="I122" s="6">
        <f t="shared" si="31"/>
        <v>97.068333333333342</v>
      </c>
      <c r="J122" s="6">
        <f t="shared" si="32"/>
        <v>96.035000000000011</v>
      </c>
      <c r="K122" s="6">
        <f t="shared" si="33"/>
        <v>96.953333333333333</v>
      </c>
      <c r="L122" s="6">
        <f t="shared" si="34"/>
        <v>97.068333333333342</v>
      </c>
      <c r="M122" s="6">
        <f t="shared" si="35"/>
        <v>96.035000000000011</v>
      </c>
      <c r="O122" s="6">
        <f t="shared" si="36"/>
        <v>96.685555555555553</v>
      </c>
      <c r="P122" s="5">
        <f t="shared" si="37"/>
        <v>0.56632424294580963</v>
      </c>
      <c r="R122" t="s">
        <v>13</v>
      </c>
      <c r="S122" s="8">
        <f>AVERAGE(K4:M9)</f>
        <v>97.635384615384595</v>
      </c>
      <c r="T122" s="8">
        <f>AVERAGE(K23:M28)</f>
        <v>84.222000000000008</v>
      </c>
      <c r="U122" s="8">
        <f>AVERAGE(K50:M55)</f>
        <v>30.372444444444444</v>
      </c>
      <c r="V122" s="8">
        <f>AVERAGE(K70:M72)</f>
        <v>14.354074074074074</v>
      </c>
      <c r="W122" s="8">
        <f>AVERAGE(K88:M90)</f>
        <v>6.9772839506172852</v>
      </c>
      <c r="X122" s="8">
        <f>AVERAGE(K95:M97)</f>
        <v>3.5414814814814815</v>
      </c>
      <c r="Y122" s="8">
        <f>AVERAGE(K113:M115)</f>
        <v>2.882037037037037</v>
      </c>
      <c r="Z122" s="8">
        <f>AVERAGE(K127:M129)</f>
        <v>2.1385185185185183</v>
      </c>
      <c r="AA122" s="8">
        <f>AVERAGE(K141:M143)</f>
        <v>1.3142592592592592</v>
      </c>
    </row>
    <row r="123" spans="1:27" x14ac:dyDescent="0.25">
      <c r="A123" s="3" t="s">
        <v>25</v>
      </c>
      <c r="B123" s="3">
        <v>90</v>
      </c>
      <c r="C123" s="3" t="s">
        <v>28</v>
      </c>
      <c r="D123" s="3">
        <v>1</v>
      </c>
      <c r="E123" s="4">
        <v>110</v>
      </c>
      <c r="F123" s="4">
        <v>110.8</v>
      </c>
      <c r="G123" s="4">
        <v>104.9</v>
      </c>
      <c r="H123" s="6">
        <f t="shared" si="30"/>
        <v>1.8333333333333333</v>
      </c>
      <c r="I123" s="6">
        <f t="shared" si="31"/>
        <v>1.8466666666666667</v>
      </c>
      <c r="J123" s="6">
        <f t="shared" si="32"/>
        <v>1.7483333333333335</v>
      </c>
      <c r="K123" s="6">
        <f t="shared" si="33"/>
        <v>1.8333333333333333</v>
      </c>
      <c r="L123" s="6">
        <f t="shared" si="34"/>
        <v>1.8466666666666667</v>
      </c>
      <c r="M123" s="6">
        <f t="shared" si="35"/>
        <v>1.7483333333333335</v>
      </c>
      <c r="O123" s="6">
        <f t="shared" si="36"/>
        <v>1.8094444444444442</v>
      </c>
      <c r="P123" s="5">
        <f t="shared" si="37"/>
        <v>5.3342013182578307E-2</v>
      </c>
      <c r="R123" t="s">
        <v>14</v>
      </c>
      <c r="S123" s="8">
        <f>AVERAGE(K10:M11)</f>
        <v>103.80769230769231</v>
      </c>
      <c r="T123" s="8">
        <f>AVERAGE(K29:M30)</f>
        <v>96.482666666666674</v>
      </c>
      <c r="W123" s="8">
        <f>AVERAGE(K91:M91)</f>
        <v>38.710555555555551</v>
      </c>
      <c r="Y123" s="8">
        <f>O116</f>
        <v>1.7916666666666667</v>
      </c>
      <c r="Z123" s="8">
        <f>O130</f>
        <v>1.4383333333333332</v>
      </c>
      <c r="AA123" s="8">
        <f>O144</f>
        <v>1.2344444444444445</v>
      </c>
    </row>
    <row r="124" spans="1:27" x14ac:dyDescent="0.25">
      <c r="A124" s="3" t="s">
        <v>26</v>
      </c>
      <c r="B124" s="3">
        <v>90</v>
      </c>
      <c r="C124" s="3" t="s">
        <v>28</v>
      </c>
      <c r="D124" s="3">
        <v>1</v>
      </c>
      <c r="E124" s="4">
        <v>109.3</v>
      </c>
      <c r="F124" s="4">
        <v>104.9</v>
      </c>
      <c r="G124" s="4">
        <v>119.8</v>
      </c>
      <c r="H124" s="6">
        <f t="shared" si="30"/>
        <v>1.8216666666666665</v>
      </c>
      <c r="I124" s="6">
        <f t="shared" si="31"/>
        <v>1.7483333333333335</v>
      </c>
      <c r="J124" s="6">
        <f t="shared" si="32"/>
        <v>1.9966666666666666</v>
      </c>
      <c r="K124" s="6">
        <f t="shared" si="33"/>
        <v>1.8216666666666665</v>
      </c>
      <c r="L124" s="6">
        <f t="shared" si="34"/>
        <v>1.7483333333333335</v>
      </c>
      <c r="M124" s="6">
        <f t="shared" si="35"/>
        <v>1.9966666666666666</v>
      </c>
      <c r="O124" s="6">
        <f t="shared" si="36"/>
        <v>1.8555555555555554</v>
      </c>
      <c r="P124" s="5">
        <f t="shared" si="37"/>
        <v>0.12758802335526512</v>
      </c>
      <c r="R124" t="s">
        <v>16</v>
      </c>
      <c r="S124" s="8">
        <f>AVERAGE(K12:M14)</f>
        <v>98.258119658119654</v>
      </c>
      <c r="T124" s="8">
        <f>AVERAGE(K31:M36)</f>
        <v>97.469333333333353</v>
      </c>
      <c r="U124" s="8">
        <f>AVERAGE(K56:M61)</f>
        <v>97.238814814814816</v>
      </c>
      <c r="V124" s="8">
        <f>AVERAGE(K73:M75)</f>
        <v>89.084444444444443</v>
      </c>
      <c r="W124" s="8">
        <f>AVERAGE(K80:M82)</f>
        <v>53.063518518518521</v>
      </c>
      <c r="X124" s="8">
        <f>AVERAGE(K98:M100)</f>
        <v>12.128518518518518</v>
      </c>
      <c r="Y124" s="8">
        <f>AVERAGE(K105:M107)</f>
        <v>5.6112962962962962</v>
      </c>
      <c r="Z124" s="8">
        <f>AVERAGE(K119:M121)</f>
        <v>3.6740740740740745</v>
      </c>
      <c r="AA124" s="8">
        <f>AVERAGE(K133:M135)</f>
        <v>1.8403703703703702</v>
      </c>
    </row>
    <row r="125" spans="1:27" x14ac:dyDescent="0.25">
      <c r="A125" s="3" t="s">
        <v>27</v>
      </c>
      <c r="B125" s="3">
        <v>90</v>
      </c>
      <c r="C125" s="3" t="s">
        <v>28</v>
      </c>
      <c r="D125" s="3">
        <v>1</v>
      </c>
      <c r="E125" s="4">
        <v>103.8</v>
      </c>
      <c r="F125" s="4">
        <v>107.3</v>
      </c>
      <c r="G125" s="4">
        <v>112.7</v>
      </c>
      <c r="H125" s="6">
        <f t="shared" si="30"/>
        <v>1.73</v>
      </c>
      <c r="I125" s="6">
        <f t="shared" si="31"/>
        <v>1.7883333333333333</v>
      </c>
      <c r="J125" s="6">
        <f t="shared" si="32"/>
        <v>1.8783333333333334</v>
      </c>
      <c r="K125" s="6">
        <f t="shared" si="33"/>
        <v>1.73</v>
      </c>
      <c r="L125" s="6">
        <f t="shared" si="34"/>
        <v>1.7883333333333333</v>
      </c>
      <c r="M125" s="6">
        <f t="shared" si="35"/>
        <v>1.8783333333333334</v>
      </c>
      <c r="O125" s="6">
        <f t="shared" si="36"/>
        <v>1.7988888888888888</v>
      </c>
      <c r="P125" s="5">
        <f t="shared" si="37"/>
        <v>7.4727901477689485E-2</v>
      </c>
      <c r="R125" t="s">
        <v>17</v>
      </c>
      <c r="S125" s="8">
        <f>AVERAGE(K15:M15)</f>
        <v>108.43846153846152</v>
      </c>
      <c r="T125" s="8">
        <f>AVERAGE(K37:M38)</f>
        <v>106.65066666666667</v>
      </c>
      <c r="W125" s="8">
        <f>AVERAGE(K83:M83)</f>
        <v>103.40777777777778</v>
      </c>
      <c r="Y125" s="8">
        <f>O108</f>
        <v>99.271111111111111</v>
      </c>
      <c r="Z125" s="8">
        <f>O122</f>
        <v>96.685555555555553</v>
      </c>
      <c r="AA125" s="8">
        <f>O136</f>
        <v>88.087222222222223</v>
      </c>
    </row>
    <row r="126" spans="1:27" x14ac:dyDescent="0.25">
      <c r="A126" s="3" t="s">
        <v>20</v>
      </c>
      <c r="B126" s="3">
        <v>90</v>
      </c>
      <c r="C126" s="3" t="s">
        <v>28</v>
      </c>
      <c r="D126" s="3">
        <v>1</v>
      </c>
      <c r="E126" s="4">
        <v>4646.3</v>
      </c>
      <c r="F126" s="4">
        <v>4605.7</v>
      </c>
      <c r="G126" s="4">
        <v>4626.2</v>
      </c>
      <c r="H126" s="6">
        <f t="shared" si="30"/>
        <v>77.438333333333333</v>
      </c>
      <c r="I126" s="6">
        <f t="shared" si="31"/>
        <v>76.76166666666667</v>
      </c>
      <c r="J126" s="6">
        <f t="shared" si="32"/>
        <v>77.103333333333325</v>
      </c>
      <c r="K126" s="6">
        <f t="shared" si="33"/>
        <v>77.438333333333333</v>
      </c>
      <c r="L126" s="6">
        <f t="shared" si="34"/>
        <v>76.76166666666667</v>
      </c>
      <c r="M126" s="6">
        <f t="shared" si="35"/>
        <v>77.103333333333325</v>
      </c>
      <c r="O126" s="6">
        <f t="shared" si="36"/>
        <v>77.101111111111109</v>
      </c>
      <c r="P126" s="5">
        <f t="shared" si="37"/>
        <v>0.33833880674280725</v>
      </c>
      <c r="R126" t="s">
        <v>19</v>
      </c>
      <c r="S126" s="8">
        <f>AVERAGE(K16:M18)</f>
        <v>99.130199430199426</v>
      </c>
      <c r="T126" s="8">
        <f>AVERAGE(K40:M44)</f>
        <v>97.719487179487189</v>
      </c>
      <c r="U126" s="8">
        <f>AVERAGE(K62:M67)</f>
        <v>94.776148148148152</v>
      </c>
      <c r="V126" s="8">
        <f>AVERAGE(K76:M78)</f>
        <v>35.285432098765426</v>
      </c>
      <c r="W126" s="8">
        <f>AVERAGE(K84:M86)</f>
        <v>6.4559259259259267</v>
      </c>
      <c r="X126" s="8">
        <f>AVERAGE(K101:M103)</f>
        <v>2.4183333333333334</v>
      </c>
      <c r="Y126" s="8">
        <f>AVERAGE(K109:M111)</f>
        <v>2.344074074074074</v>
      </c>
      <c r="Z126" s="8">
        <f>AVERAGE(K123:M125)</f>
        <v>1.8212962962962962</v>
      </c>
      <c r="AA126" s="8">
        <f>AVERAGE(K137:M139)</f>
        <v>1.3033333333333335</v>
      </c>
    </row>
    <row r="127" spans="1:27" x14ac:dyDescent="0.25">
      <c r="A127" s="3" t="s">
        <v>12</v>
      </c>
      <c r="B127" s="3">
        <v>90</v>
      </c>
      <c r="C127" s="3" t="s">
        <v>28</v>
      </c>
      <c r="D127" s="3">
        <v>1</v>
      </c>
      <c r="E127" s="4">
        <v>130.30000000000001</v>
      </c>
      <c r="F127" s="4">
        <v>130.30000000000001</v>
      </c>
      <c r="G127" s="4">
        <v>134.30000000000001</v>
      </c>
      <c r="H127" s="6">
        <f t="shared" si="30"/>
        <v>2.1716666666666669</v>
      </c>
      <c r="I127" s="6">
        <f t="shared" si="31"/>
        <v>2.1716666666666669</v>
      </c>
      <c r="J127" s="6">
        <f t="shared" si="32"/>
        <v>2.2383333333333337</v>
      </c>
      <c r="K127" s="6">
        <f t="shared" si="33"/>
        <v>2.1716666666666669</v>
      </c>
      <c r="L127" s="6">
        <f t="shared" si="34"/>
        <v>2.1716666666666669</v>
      </c>
      <c r="M127" s="6">
        <f t="shared" si="35"/>
        <v>2.2383333333333337</v>
      </c>
      <c r="O127" s="6">
        <f t="shared" si="36"/>
        <v>2.193888888888889</v>
      </c>
      <c r="P127" s="5">
        <f t="shared" si="37"/>
        <v>3.8490017945975175E-2</v>
      </c>
      <c r="R127" t="s">
        <v>20</v>
      </c>
      <c r="S127" s="8">
        <f>AVERAGE(K19:M19)</f>
        <v>112.41709401709402</v>
      </c>
      <c r="T127" s="8">
        <f>AVERAGE(K45:M46)</f>
        <v>105.742</v>
      </c>
      <c r="W127" s="8">
        <f>AVERAGE(K87:M87)</f>
        <v>98.488333333333344</v>
      </c>
      <c r="Y127" s="8">
        <f>O112</f>
        <v>87.895555555555532</v>
      </c>
      <c r="Z127" s="8">
        <f>O126</f>
        <v>77.101111111111109</v>
      </c>
      <c r="AA127" s="8">
        <f>O140</f>
        <v>42.382777777777783</v>
      </c>
    </row>
    <row r="128" spans="1:27" x14ac:dyDescent="0.25">
      <c r="A128" s="3" t="s">
        <v>15</v>
      </c>
      <c r="B128" s="3">
        <v>90</v>
      </c>
      <c r="C128" s="3" t="s">
        <v>28</v>
      </c>
      <c r="D128" s="3">
        <v>1</v>
      </c>
      <c r="E128" s="4">
        <v>142.19999999999999</v>
      </c>
      <c r="F128" s="4">
        <v>139.9</v>
      </c>
      <c r="G128" s="4">
        <v>142.19999999999999</v>
      </c>
      <c r="H128" s="6">
        <f t="shared" si="30"/>
        <v>2.3699999999999997</v>
      </c>
      <c r="I128" s="6">
        <f t="shared" si="31"/>
        <v>2.3316666666666666</v>
      </c>
      <c r="J128" s="6">
        <f t="shared" si="32"/>
        <v>2.3699999999999997</v>
      </c>
      <c r="K128" s="6">
        <f t="shared" si="33"/>
        <v>2.3699999999999997</v>
      </c>
      <c r="L128" s="6">
        <f t="shared" si="34"/>
        <v>2.3316666666666666</v>
      </c>
      <c r="M128" s="6">
        <f t="shared" si="35"/>
        <v>2.3699999999999997</v>
      </c>
      <c r="O128" s="6">
        <f t="shared" si="36"/>
        <v>2.3572222222222217</v>
      </c>
      <c r="P128" s="5">
        <f t="shared" si="37"/>
        <v>2.2131760318935524E-2</v>
      </c>
    </row>
    <row r="129" spans="1:27" x14ac:dyDescent="0.25">
      <c r="A129" s="3" t="s">
        <v>18</v>
      </c>
      <c r="B129" s="3">
        <v>90</v>
      </c>
      <c r="C129" s="3" t="s">
        <v>28</v>
      </c>
      <c r="D129" s="3">
        <v>1</v>
      </c>
      <c r="E129" s="4">
        <v>111.9</v>
      </c>
      <c r="F129" s="4">
        <v>112.8</v>
      </c>
      <c r="G129" s="4">
        <v>110.9</v>
      </c>
      <c r="H129" s="6">
        <f t="shared" si="30"/>
        <v>1.865</v>
      </c>
      <c r="I129" s="6">
        <f t="shared" si="31"/>
        <v>1.88</v>
      </c>
      <c r="J129" s="6">
        <f t="shared" si="32"/>
        <v>1.8483333333333334</v>
      </c>
      <c r="K129" s="6">
        <f t="shared" si="33"/>
        <v>1.865</v>
      </c>
      <c r="L129" s="6">
        <f t="shared" si="34"/>
        <v>1.88</v>
      </c>
      <c r="M129" s="6">
        <f t="shared" si="35"/>
        <v>1.8483333333333334</v>
      </c>
      <c r="O129" s="6">
        <f t="shared" si="36"/>
        <v>1.8644444444444446</v>
      </c>
      <c r="P129" s="5">
        <f t="shared" si="37"/>
        <v>1.5840641588203537E-2</v>
      </c>
      <c r="S129" s="2" t="s">
        <v>21</v>
      </c>
    </row>
    <row r="130" spans="1:27" x14ac:dyDescent="0.25">
      <c r="A130" s="3" t="s">
        <v>14</v>
      </c>
      <c r="B130" s="3">
        <v>90</v>
      </c>
      <c r="C130" s="3" t="s">
        <v>28</v>
      </c>
      <c r="D130" s="3">
        <v>1</v>
      </c>
      <c r="E130" s="4">
        <v>89.4</v>
      </c>
      <c r="F130" s="4">
        <v>85.8</v>
      </c>
      <c r="G130" s="4">
        <v>83.7</v>
      </c>
      <c r="H130" s="6">
        <f t="shared" si="30"/>
        <v>1.49</v>
      </c>
      <c r="I130" s="6">
        <f t="shared" si="31"/>
        <v>1.43</v>
      </c>
      <c r="J130" s="6">
        <f t="shared" si="32"/>
        <v>1.395</v>
      </c>
      <c r="K130" s="6">
        <f t="shared" si="33"/>
        <v>1.49</v>
      </c>
      <c r="L130" s="6">
        <f t="shared" si="34"/>
        <v>1.43</v>
      </c>
      <c r="M130" s="6">
        <f t="shared" si="35"/>
        <v>1.395</v>
      </c>
      <c r="O130" s="6">
        <f t="shared" si="36"/>
        <v>1.4383333333333332</v>
      </c>
      <c r="P130" s="5">
        <f t="shared" si="37"/>
        <v>4.8045117684665239E-2</v>
      </c>
      <c r="S130">
        <v>0</v>
      </c>
      <c r="T130">
        <v>1</v>
      </c>
      <c r="U130">
        <v>4</v>
      </c>
      <c r="V130">
        <v>8</v>
      </c>
      <c r="W130">
        <v>14</v>
      </c>
      <c r="X130">
        <v>33</v>
      </c>
      <c r="Y130">
        <v>53</v>
      </c>
      <c r="Z130">
        <v>90</v>
      </c>
      <c r="AA130">
        <v>90</v>
      </c>
    </row>
    <row r="131" spans="1:27" x14ac:dyDescent="0.25">
      <c r="A131" s="3" t="s">
        <v>10</v>
      </c>
      <c r="B131" s="3">
        <v>90</v>
      </c>
      <c r="C131" s="3" t="s">
        <v>28</v>
      </c>
      <c r="D131" s="3">
        <v>1</v>
      </c>
      <c r="E131" s="4">
        <v>125.3</v>
      </c>
      <c r="F131" s="4">
        <v>111.1</v>
      </c>
      <c r="G131" s="4">
        <v>117.9</v>
      </c>
      <c r="H131" s="6">
        <f t="shared" si="30"/>
        <v>2.0883333333333334</v>
      </c>
      <c r="I131" s="6">
        <f t="shared" si="31"/>
        <v>1.8516666666666666</v>
      </c>
      <c r="J131" s="6">
        <f t="shared" si="32"/>
        <v>1.9650000000000001</v>
      </c>
      <c r="K131" s="6">
        <f t="shared" si="33"/>
        <v>2.0883333333333334</v>
      </c>
      <c r="L131" s="6">
        <f t="shared" si="34"/>
        <v>1.8516666666666666</v>
      </c>
      <c r="M131" s="6">
        <f t="shared" si="35"/>
        <v>1.9650000000000001</v>
      </c>
      <c r="O131" s="6">
        <f t="shared" si="36"/>
        <v>1.9683333333333335</v>
      </c>
      <c r="P131" s="5">
        <f t="shared" si="37"/>
        <v>0.11836853936376475</v>
      </c>
      <c r="R131" t="s">
        <v>10</v>
      </c>
      <c r="S131" s="9">
        <f>STDEV(K2:M3)</f>
        <v>0.16830945795101995</v>
      </c>
      <c r="T131" s="9">
        <f>STDEV(K21:M22)</f>
        <v>0.29170380715909744</v>
      </c>
      <c r="U131" s="9">
        <f>STDEV(K48:M49)</f>
        <v>0.57876539523027215</v>
      </c>
      <c r="V131" s="9">
        <f>P69</f>
        <v>0.36616801109009728</v>
      </c>
      <c r="W131" s="9">
        <f>P92</f>
        <v>0.15206906325745562</v>
      </c>
      <c r="X131" s="9">
        <f>P94</f>
        <v>7.6980035891950085E-2</v>
      </c>
      <c r="Y131" s="9">
        <f>P117</f>
        <v>6.6694438659817404E-2</v>
      </c>
      <c r="Z131" s="9">
        <f>P131</f>
        <v>0.11836853936376475</v>
      </c>
      <c r="AA131" s="9">
        <f>P145</f>
        <v>1.2583057392117868E-2</v>
      </c>
    </row>
    <row r="132" spans="1:27" x14ac:dyDescent="0.25">
      <c r="R132" t="s">
        <v>13</v>
      </c>
      <c r="S132" s="9">
        <f>STDEV(K4:M9)</f>
        <v>1.0701764951708628</v>
      </c>
      <c r="T132" s="9">
        <f>STDEV(K23:M28)</f>
        <v>0.91303418806276326</v>
      </c>
      <c r="U132" s="9">
        <f>STDEV(K50:M55)</f>
        <v>3.4463999364620963</v>
      </c>
      <c r="V132" s="9">
        <f>STDEV(K70:M72)</f>
        <v>0.72908533937994247</v>
      </c>
      <c r="W132" s="9">
        <f>STDEV(K88:M90)</f>
        <v>0.53059012717820586</v>
      </c>
      <c r="X132" s="9">
        <f>STDEV(K95:M97)</f>
        <v>0.2798380539164626</v>
      </c>
      <c r="Y132" s="9">
        <f>STDEV(K113:M115)</f>
        <v>0.2088772529265058</v>
      </c>
      <c r="Z132" s="9">
        <f>STDEV(K127:M129)</f>
        <v>0.21865663792494833</v>
      </c>
      <c r="AA132" s="9">
        <f>STDEV(K141:M143)</f>
        <v>0.13021646270918985</v>
      </c>
    </row>
    <row r="133" spans="1:27" x14ac:dyDescent="0.25">
      <c r="A133" s="3" t="s">
        <v>22</v>
      </c>
      <c r="B133" s="3">
        <v>230</v>
      </c>
      <c r="C133" s="3" t="s">
        <v>28</v>
      </c>
      <c r="D133" s="3">
        <v>1</v>
      </c>
      <c r="E133" s="4">
        <v>157.19999999999999</v>
      </c>
      <c r="F133" s="4">
        <v>157.4</v>
      </c>
      <c r="G133" s="4">
        <v>149.19999999999999</v>
      </c>
      <c r="H133" s="6">
        <f t="shared" ref="H133:H145" si="38">E133/60</f>
        <v>2.6199999999999997</v>
      </c>
      <c r="I133" s="6">
        <f t="shared" ref="I133:I145" si="39">F133/60</f>
        <v>2.6233333333333335</v>
      </c>
      <c r="J133" s="6">
        <f t="shared" ref="J133:J145" si="40">G133/60</f>
        <v>2.4866666666666664</v>
      </c>
      <c r="K133" s="6">
        <f t="shared" ref="K133:K145" si="41">H133*(1/$D133)</f>
        <v>2.6199999999999997</v>
      </c>
      <c r="L133" s="6">
        <f t="shared" ref="L133:L145" si="42">I133*(1/$D133)</f>
        <v>2.6233333333333335</v>
      </c>
      <c r="M133" s="6">
        <f t="shared" ref="M133:M145" si="43">J133*(1/$D133)</f>
        <v>2.4866666666666664</v>
      </c>
      <c r="O133" s="6">
        <f t="shared" ref="O133:O145" si="44">AVERAGE(K133:M133)</f>
        <v>2.5766666666666667</v>
      </c>
      <c r="P133" s="5">
        <f t="shared" ref="P133:P145" si="45">STDEV(K133:M133)</f>
        <v>7.796010375684348E-2</v>
      </c>
      <c r="R133" t="s">
        <v>14</v>
      </c>
      <c r="S133" s="9">
        <f>STDEV(K10:M11)</f>
        <v>0.59315900636979957</v>
      </c>
      <c r="T133" s="9">
        <f>STDEV(K29:M30)</f>
        <v>0.42949194792606865</v>
      </c>
      <c r="U133" s="9"/>
      <c r="V133" s="9"/>
      <c r="W133" s="9">
        <f>STDEV(K91:M91)</f>
        <v>5.2346466858734892</v>
      </c>
      <c r="X133" s="9"/>
      <c r="Y133" s="9">
        <f>P116</f>
        <v>4.9356976316536072E-2</v>
      </c>
      <c r="Z133" s="9">
        <f>P130</f>
        <v>4.8045117684665239E-2</v>
      </c>
      <c r="AA133" s="9">
        <f>P144</f>
        <v>2.4171455464230104E-2</v>
      </c>
    </row>
    <row r="134" spans="1:27" x14ac:dyDescent="0.25">
      <c r="A134" s="3" t="s">
        <v>23</v>
      </c>
      <c r="B134" s="3">
        <v>230</v>
      </c>
      <c r="C134" s="3" t="s">
        <v>28</v>
      </c>
      <c r="D134" s="3">
        <v>1</v>
      </c>
      <c r="E134" s="4">
        <v>107.8</v>
      </c>
      <c r="F134" s="4">
        <v>102.5</v>
      </c>
      <c r="G134" s="4">
        <v>104.8</v>
      </c>
      <c r="H134" s="6">
        <f t="shared" si="38"/>
        <v>1.7966666666666666</v>
      </c>
      <c r="I134" s="6">
        <f t="shared" si="39"/>
        <v>1.7083333333333333</v>
      </c>
      <c r="J134" s="6">
        <f t="shared" si="40"/>
        <v>1.7466666666666666</v>
      </c>
      <c r="K134" s="6">
        <f t="shared" si="41"/>
        <v>1.7966666666666666</v>
      </c>
      <c r="L134" s="6">
        <f t="shared" si="42"/>
        <v>1.7083333333333333</v>
      </c>
      <c r="M134" s="6">
        <f t="shared" si="43"/>
        <v>1.7466666666666666</v>
      </c>
      <c r="O134" s="6">
        <f t="shared" si="44"/>
        <v>1.7505555555555556</v>
      </c>
      <c r="P134" s="5">
        <f t="shared" si="45"/>
        <v>4.4294887256172567E-2</v>
      </c>
      <c r="R134" t="s">
        <v>16</v>
      </c>
      <c r="S134" s="9">
        <f>STDEV(K12:M14)</f>
        <v>0.48212288066203118</v>
      </c>
      <c r="T134" s="9">
        <f>STDEV(K31:M36)</f>
        <v>0.80185222087800112</v>
      </c>
      <c r="U134" s="9">
        <f>STDEV(K56:M61)</f>
        <v>0.44227236428392369</v>
      </c>
      <c r="V134" s="9">
        <f>STDEV(K73:M75)</f>
        <v>0.85196649792127854</v>
      </c>
      <c r="W134" s="9">
        <f>STDEV(K80:M82)</f>
        <v>4.3156533917277082</v>
      </c>
      <c r="X134" s="9">
        <f>STDEV(K98:M100)</f>
        <v>4.5197111851899203</v>
      </c>
      <c r="Y134" s="9">
        <f>STDEV(K105:M107)</f>
        <v>2.3538397675361371</v>
      </c>
      <c r="Z134" s="9">
        <f>STDEV(K119:M121)</f>
        <v>1.7038504415471707</v>
      </c>
      <c r="AA134" s="9">
        <f>STDEV(K133:M135)</f>
        <v>0.60430502885648296</v>
      </c>
    </row>
    <row r="135" spans="1:27" x14ac:dyDescent="0.25">
      <c r="A135" s="3" t="s">
        <v>24</v>
      </c>
      <c r="B135" s="3">
        <v>230</v>
      </c>
      <c r="C135" s="3" t="s">
        <v>28</v>
      </c>
      <c r="D135" s="3">
        <v>1</v>
      </c>
      <c r="E135" s="4">
        <v>72.5</v>
      </c>
      <c r="F135" s="4">
        <v>70.099999999999994</v>
      </c>
      <c r="G135" s="4">
        <v>72.3</v>
      </c>
      <c r="H135" s="6">
        <f t="shared" si="38"/>
        <v>1.2083333333333333</v>
      </c>
      <c r="I135" s="6">
        <f t="shared" si="39"/>
        <v>1.1683333333333332</v>
      </c>
      <c r="J135" s="6">
        <f t="shared" si="40"/>
        <v>1.2049999999999998</v>
      </c>
      <c r="K135" s="6">
        <f t="shared" si="41"/>
        <v>1.2083333333333333</v>
      </c>
      <c r="L135" s="6">
        <f t="shared" si="42"/>
        <v>1.1683333333333332</v>
      </c>
      <c r="M135" s="6">
        <f t="shared" si="43"/>
        <v>1.2049999999999998</v>
      </c>
      <c r="O135" s="6">
        <f t="shared" si="44"/>
        <v>1.1938888888888888</v>
      </c>
      <c r="P135" s="5">
        <f t="shared" si="45"/>
        <v>2.2194427061597979E-2</v>
      </c>
      <c r="R135" t="s">
        <v>17</v>
      </c>
      <c r="S135" s="9">
        <f>STDEV(K15:M15)</f>
        <v>0.45360706435888482</v>
      </c>
      <c r="T135" s="9">
        <f>STDEV(K37:M38)</f>
        <v>0.78415347137321689</v>
      </c>
      <c r="U135" s="9"/>
      <c r="V135" s="9"/>
      <c r="W135" s="9">
        <f>P83</f>
        <v>0.31136943640300552</v>
      </c>
      <c r="X135" s="9"/>
      <c r="Y135" s="9">
        <f>P108</f>
        <v>0.74262360238199476</v>
      </c>
      <c r="Z135" s="9">
        <f>P122</f>
        <v>0.56632424294580963</v>
      </c>
      <c r="AA135" s="9">
        <f>P136</f>
        <v>0.1579058556838791</v>
      </c>
    </row>
    <row r="136" spans="1:27" x14ac:dyDescent="0.25">
      <c r="A136" s="3" t="s">
        <v>17</v>
      </c>
      <c r="B136" s="3">
        <v>230</v>
      </c>
      <c r="C136" s="3" t="s">
        <v>28</v>
      </c>
      <c r="D136" s="3">
        <v>1</v>
      </c>
      <c r="E136" s="4">
        <v>5274.8</v>
      </c>
      <c r="F136" s="4">
        <v>5287.6</v>
      </c>
      <c r="G136" s="4">
        <v>5293.3</v>
      </c>
      <c r="H136" s="6">
        <f t="shared" si="38"/>
        <v>87.913333333333341</v>
      </c>
      <c r="I136" s="6">
        <f t="shared" si="39"/>
        <v>88.126666666666679</v>
      </c>
      <c r="J136" s="6">
        <f t="shared" si="40"/>
        <v>88.221666666666664</v>
      </c>
      <c r="K136" s="6">
        <f t="shared" si="41"/>
        <v>87.913333333333341</v>
      </c>
      <c r="L136" s="6">
        <f t="shared" si="42"/>
        <v>88.126666666666679</v>
      </c>
      <c r="M136" s="6">
        <f t="shared" si="43"/>
        <v>88.221666666666664</v>
      </c>
      <c r="O136" s="6">
        <f t="shared" si="44"/>
        <v>88.087222222222223</v>
      </c>
      <c r="P136" s="5">
        <f t="shared" si="45"/>
        <v>0.1579058556838791</v>
      </c>
      <c r="R136" t="s">
        <v>19</v>
      </c>
      <c r="S136" s="9">
        <f>STDEV(K16:M18)</f>
        <v>0.4810474029058856</v>
      </c>
      <c r="T136" s="9">
        <f>STDEV(K39:M44)</f>
        <v>1.2785502702869367</v>
      </c>
      <c r="U136" s="9">
        <f>STDEV(K62:M67)</f>
        <v>2.0248051647801533</v>
      </c>
      <c r="V136" s="9">
        <f>STDEV(K76:M78)</f>
        <v>6.5742959169663742</v>
      </c>
      <c r="W136" s="9">
        <f>STDEV(K84:M86)</f>
        <v>1.218053180030624</v>
      </c>
      <c r="X136" s="9">
        <f>STDEV(K101:M103)</f>
        <v>0.12389791945163749</v>
      </c>
      <c r="Y136" s="9">
        <f>STDEV(K109:M111)</f>
        <v>0.12119231477488096</v>
      </c>
      <c r="Z136" s="9">
        <f>STDEV(K123:M125)</f>
        <v>8.281412326617768E-2</v>
      </c>
      <c r="AA136" s="9">
        <f>STDEV(K137:M139)</f>
        <v>0.13033077576348226</v>
      </c>
    </row>
    <row r="137" spans="1:27" x14ac:dyDescent="0.25">
      <c r="A137" s="3" t="s">
        <v>25</v>
      </c>
      <c r="B137" s="3">
        <v>230</v>
      </c>
      <c r="C137" s="3" t="s">
        <v>28</v>
      </c>
      <c r="D137" s="3">
        <v>1</v>
      </c>
      <c r="E137" s="4">
        <v>73.2</v>
      </c>
      <c r="F137" s="4">
        <v>70</v>
      </c>
      <c r="G137" s="4">
        <v>70.7</v>
      </c>
      <c r="H137" s="6">
        <f t="shared" si="38"/>
        <v>1.22</v>
      </c>
      <c r="I137" s="6">
        <f t="shared" si="39"/>
        <v>1.1666666666666667</v>
      </c>
      <c r="J137" s="6">
        <f t="shared" si="40"/>
        <v>1.1783333333333335</v>
      </c>
      <c r="K137" s="6">
        <f t="shared" si="41"/>
        <v>1.22</v>
      </c>
      <c r="L137" s="6">
        <f t="shared" si="42"/>
        <v>1.1666666666666667</v>
      </c>
      <c r="M137" s="6">
        <f t="shared" si="43"/>
        <v>1.1783333333333335</v>
      </c>
      <c r="O137" s="6">
        <f t="shared" si="44"/>
        <v>1.1883333333333335</v>
      </c>
      <c r="P137" s="5">
        <f t="shared" si="45"/>
        <v>2.8037673068767803E-2</v>
      </c>
      <c r="R137" t="s">
        <v>20</v>
      </c>
      <c r="S137" s="9">
        <f>STDEV(K19:M19)</f>
        <v>0.55441763804817257</v>
      </c>
      <c r="T137" s="9">
        <f>STDEV(K45:M46)</f>
        <v>0.21419876542853955</v>
      </c>
      <c r="U137" s="9"/>
      <c r="V137" s="9"/>
      <c r="W137" s="9">
        <f>P87</f>
        <v>0.26102894688350314</v>
      </c>
      <c r="Y137" s="9">
        <f>P112</f>
        <v>0.45524210083247746</v>
      </c>
      <c r="Z137" s="9">
        <f>P126</f>
        <v>0.33833880674280725</v>
      </c>
      <c r="AA137" s="9">
        <f>P140</f>
        <v>0.48440207510947919</v>
      </c>
    </row>
    <row r="138" spans="1:27" x14ac:dyDescent="0.25">
      <c r="A138" s="3" t="s">
        <v>26</v>
      </c>
      <c r="B138" s="3">
        <v>230</v>
      </c>
      <c r="C138" s="3" t="s">
        <v>28</v>
      </c>
      <c r="D138" s="3">
        <v>1</v>
      </c>
      <c r="E138" s="4">
        <v>86.8</v>
      </c>
      <c r="F138" s="4">
        <v>89.5</v>
      </c>
      <c r="G138" s="4">
        <v>88.6</v>
      </c>
      <c r="H138" s="6">
        <f t="shared" si="38"/>
        <v>1.4466666666666665</v>
      </c>
      <c r="I138" s="6">
        <f t="shared" si="39"/>
        <v>1.4916666666666667</v>
      </c>
      <c r="J138" s="6">
        <f t="shared" si="40"/>
        <v>1.4766666666666666</v>
      </c>
      <c r="K138" s="6">
        <f t="shared" si="41"/>
        <v>1.4466666666666665</v>
      </c>
      <c r="L138" s="6">
        <f t="shared" si="42"/>
        <v>1.4916666666666667</v>
      </c>
      <c r="M138" s="6">
        <f t="shared" si="43"/>
        <v>1.4766666666666666</v>
      </c>
      <c r="O138" s="6">
        <f t="shared" si="44"/>
        <v>1.4716666666666667</v>
      </c>
      <c r="P138" s="5">
        <f t="shared" si="45"/>
        <v>2.2912878474779269E-2</v>
      </c>
    </row>
    <row r="139" spans="1:27" x14ac:dyDescent="0.25">
      <c r="A139" s="3" t="s">
        <v>27</v>
      </c>
      <c r="B139" s="3">
        <v>230</v>
      </c>
      <c r="C139" s="3" t="s">
        <v>28</v>
      </c>
      <c r="D139" s="3">
        <v>1</v>
      </c>
      <c r="E139" s="4">
        <v>75.3</v>
      </c>
      <c r="F139" s="4">
        <v>74.7</v>
      </c>
      <c r="G139" s="4">
        <v>75</v>
      </c>
      <c r="H139" s="6">
        <f t="shared" si="38"/>
        <v>1.2549999999999999</v>
      </c>
      <c r="I139" s="6">
        <f t="shared" si="39"/>
        <v>1.2450000000000001</v>
      </c>
      <c r="J139" s="6">
        <f t="shared" si="40"/>
        <v>1.25</v>
      </c>
      <c r="K139" s="6">
        <f t="shared" si="41"/>
        <v>1.2549999999999999</v>
      </c>
      <c r="L139" s="6">
        <f t="shared" si="42"/>
        <v>1.2450000000000001</v>
      </c>
      <c r="M139" s="6">
        <f t="shared" si="43"/>
        <v>1.25</v>
      </c>
      <c r="O139" s="6">
        <f t="shared" si="44"/>
        <v>1.25</v>
      </c>
      <c r="P139" s="5">
        <f t="shared" si="45"/>
        <v>4.9999999999998934E-3</v>
      </c>
    </row>
    <row r="140" spans="1:27" x14ac:dyDescent="0.25">
      <c r="A140" s="3" t="s">
        <v>20</v>
      </c>
      <c r="B140" s="3">
        <v>230</v>
      </c>
      <c r="C140" s="3" t="s">
        <v>28</v>
      </c>
      <c r="D140" s="3">
        <v>1</v>
      </c>
      <c r="E140" s="4">
        <v>2567.8000000000002</v>
      </c>
      <c r="F140" s="4">
        <v>2550.1</v>
      </c>
      <c r="G140" s="4">
        <v>2511</v>
      </c>
      <c r="H140" s="6">
        <f t="shared" si="38"/>
        <v>42.796666666666667</v>
      </c>
      <c r="I140" s="6">
        <f t="shared" si="39"/>
        <v>42.501666666666665</v>
      </c>
      <c r="J140" s="6">
        <f t="shared" si="40"/>
        <v>41.85</v>
      </c>
      <c r="K140" s="6">
        <f t="shared" si="41"/>
        <v>42.796666666666667</v>
      </c>
      <c r="L140" s="6">
        <f t="shared" si="42"/>
        <v>42.501666666666665</v>
      </c>
      <c r="M140" s="6">
        <f t="shared" si="43"/>
        <v>41.85</v>
      </c>
      <c r="O140" s="6">
        <f t="shared" si="44"/>
        <v>42.382777777777783</v>
      </c>
      <c r="P140" s="5">
        <f t="shared" si="45"/>
        <v>0.48440207510947919</v>
      </c>
      <c r="R140" s="2" t="s">
        <v>7</v>
      </c>
    </row>
    <row r="141" spans="1:27" x14ac:dyDescent="0.25">
      <c r="A141" s="3" t="s">
        <v>12</v>
      </c>
      <c r="B141" s="3">
        <v>230</v>
      </c>
      <c r="C141" s="3" t="s">
        <v>28</v>
      </c>
      <c r="D141" s="3">
        <v>1</v>
      </c>
      <c r="E141" s="4">
        <v>88.2</v>
      </c>
      <c r="F141" s="4">
        <v>87.4</v>
      </c>
      <c r="G141" s="4">
        <v>89.9</v>
      </c>
      <c r="H141" s="6">
        <f t="shared" si="38"/>
        <v>1.47</v>
      </c>
      <c r="I141" s="6">
        <f t="shared" si="39"/>
        <v>1.4566666666666668</v>
      </c>
      <c r="J141" s="6">
        <f t="shared" si="40"/>
        <v>1.4983333333333335</v>
      </c>
      <c r="K141" s="6">
        <f t="shared" si="41"/>
        <v>1.47</v>
      </c>
      <c r="L141" s="6">
        <f t="shared" si="42"/>
        <v>1.4566666666666668</v>
      </c>
      <c r="M141" s="6">
        <f t="shared" si="43"/>
        <v>1.4983333333333335</v>
      </c>
      <c r="O141" s="6">
        <f t="shared" si="44"/>
        <v>1.4750000000000003</v>
      </c>
      <c r="P141" s="5">
        <f t="shared" si="45"/>
        <v>2.1278575558006232E-2</v>
      </c>
      <c r="R141" t="s">
        <v>16</v>
      </c>
      <c r="S141" s="8">
        <f t="shared" ref="S141:X141" si="46">S124</f>
        <v>98.258119658119654</v>
      </c>
      <c r="T141" s="8">
        <f t="shared" si="46"/>
        <v>97.469333333333353</v>
      </c>
      <c r="U141" s="8">
        <f t="shared" si="46"/>
        <v>97.238814814814816</v>
      </c>
      <c r="V141" s="8">
        <f t="shared" si="46"/>
        <v>89.084444444444443</v>
      </c>
      <c r="W141" s="8">
        <f t="shared" si="46"/>
        <v>53.063518518518521</v>
      </c>
      <c r="X141" s="8">
        <f t="shared" si="46"/>
        <v>12.128518518518518</v>
      </c>
      <c r="Y141" s="8">
        <f t="shared" ref="Y141:Z141" si="47">Y124</f>
        <v>5.6112962962962962</v>
      </c>
      <c r="Z141" s="8">
        <f t="shared" si="47"/>
        <v>3.6740740740740745</v>
      </c>
      <c r="AA141" s="8">
        <f>AA124</f>
        <v>1.8403703703703702</v>
      </c>
    </row>
    <row r="142" spans="1:27" x14ac:dyDescent="0.25">
      <c r="A142" s="3" t="s">
        <v>15</v>
      </c>
      <c r="B142" s="3">
        <v>230</v>
      </c>
      <c r="C142" s="3" t="s">
        <v>28</v>
      </c>
      <c r="D142" s="3">
        <v>1</v>
      </c>
      <c r="E142" s="4">
        <v>73.5</v>
      </c>
      <c r="F142" s="4">
        <v>77.099999999999994</v>
      </c>
      <c r="G142" s="4">
        <v>68.8</v>
      </c>
      <c r="H142" s="6">
        <f t="shared" si="38"/>
        <v>1.2250000000000001</v>
      </c>
      <c r="I142" s="6">
        <f t="shared" si="39"/>
        <v>1.2849999999999999</v>
      </c>
      <c r="J142" s="6">
        <f t="shared" si="40"/>
        <v>1.1466666666666667</v>
      </c>
      <c r="K142" s="6">
        <f t="shared" si="41"/>
        <v>1.2250000000000001</v>
      </c>
      <c r="L142" s="6">
        <f t="shared" si="42"/>
        <v>1.2849999999999999</v>
      </c>
      <c r="M142" s="6">
        <f t="shared" si="43"/>
        <v>1.1466666666666667</v>
      </c>
      <c r="O142" s="6">
        <f t="shared" si="44"/>
        <v>1.2188888888888887</v>
      </c>
      <c r="P142" s="5">
        <f t="shared" si="45"/>
        <v>6.9368847741886466E-2</v>
      </c>
      <c r="R142" t="s">
        <v>19</v>
      </c>
      <c r="S142" s="8">
        <f t="shared" ref="S142:X142" si="48">S126</f>
        <v>99.130199430199426</v>
      </c>
      <c r="T142" s="8">
        <f t="shared" si="48"/>
        <v>97.719487179487189</v>
      </c>
      <c r="U142" s="8">
        <f t="shared" si="48"/>
        <v>94.776148148148152</v>
      </c>
      <c r="V142" s="8">
        <f t="shared" si="48"/>
        <v>35.285432098765426</v>
      </c>
      <c r="W142" s="8">
        <f t="shared" si="48"/>
        <v>6.4559259259259267</v>
      </c>
      <c r="X142" s="8">
        <f t="shared" si="48"/>
        <v>2.4183333333333334</v>
      </c>
      <c r="Y142" s="8">
        <f t="shared" ref="Y142:Z142" si="49">Y126</f>
        <v>2.344074074074074</v>
      </c>
      <c r="Z142" s="8">
        <f t="shared" si="49"/>
        <v>1.8212962962962962</v>
      </c>
      <c r="AA142" s="8">
        <f t="shared" ref="AA142" si="50">AA126</f>
        <v>1.3033333333333335</v>
      </c>
    </row>
    <row r="143" spans="1:27" x14ac:dyDescent="0.25">
      <c r="A143" s="3" t="s">
        <v>18</v>
      </c>
      <c r="B143" s="3">
        <v>230</v>
      </c>
      <c r="C143" s="3" t="s">
        <v>28</v>
      </c>
      <c r="D143" s="3">
        <v>1</v>
      </c>
      <c r="E143" s="4">
        <v>70.7</v>
      </c>
      <c r="F143" s="4">
        <v>76.8</v>
      </c>
      <c r="G143" s="4">
        <v>77.3</v>
      </c>
      <c r="H143" s="6">
        <f t="shared" si="38"/>
        <v>1.1783333333333335</v>
      </c>
      <c r="I143" s="6">
        <f t="shared" si="39"/>
        <v>1.28</v>
      </c>
      <c r="J143" s="6">
        <f t="shared" si="40"/>
        <v>1.2883333333333333</v>
      </c>
      <c r="K143" s="6">
        <f t="shared" si="41"/>
        <v>1.1783333333333335</v>
      </c>
      <c r="L143" s="6">
        <f t="shared" si="42"/>
        <v>1.28</v>
      </c>
      <c r="M143" s="6">
        <f t="shared" si="43"/>
        <v>1.2883333333333333</v>
      </c>
      <c r="O143" s="6">
        <f>AVERAGE(K143:M143)</f>
        <v>1.2488888888888889</v>
      </c>
      <c r="P143" s="5">
        <f t="shared" si="45"/>
        <v>6.1244803256487963E-2</v>
      </c>
      <c r="R143" t="s">
        <v>13</v>
      </c>
      <c r="S143" s="8">
        <f t="shared" ref="S143:X143" si="51">S122</f>
        <v>97.635384615384595</v>
      </c>
      <c r="T143" s="8">
        <f t="shared" si="51"/>
        <v>84.222000000000008</v>
      </c>
      <c r="U143" s="8">
        <f t="shared" si="51"/>
        <v>30.372444444444444</v>
      </c>
      <c r="V143" s="8">
        <f t="shared" si="51"/>
        <v>14.354074074074074</v>
      </c>
      <c r="W143" s="8">
        <f t="shared" si="51"/>
        <v>6.9772839506172852</v>
      </c>
      <c r="X143" s="8">
        <f t="shared" si="51"/>
        <v>3.5414814814814815</v>
      </c>
      <c r="Y143" s="8">
        <f t="shared" ref="Y143:Z143" si="52">Y122</f>
        <v>2.882037037037037</v>
      </c>
      <c r="Z143" s="8">
        <f t="shared" si="52"/>
        <v>2.1385185185185183</v>
      </c>
      <c r="AA143" s="8">
        <f t="shared" ref="AA143" si="53">AA122</f>
        <v>1.3142592592592592</v>
      </c>
    </row>
    <row r="144" spans="1:27" x14ac:dyDescent="0.25">
      <c r="A144" s="3" t="s">
        <v>14</v>
      </c>
      <c r="B144" s="3">
        <v>230</v>
      </c>
      <c r="C144" s="3" t="s">
        <v>28</v>
      </c>
      <c r="D144" s="3">
        <v>1</v>
      </c>
      <c r="E144" s="4">
        <v>72.599999999999994</v>
      </c>
      <c r="F144" s="4">
        <v>74.099999999999994</v>
      </c>
      <c r="G144" s="4">
        <v>75.5</v>
      </c>
      <c r="H144" s="6">
        <f t="shared" si="38"/>
        <v>1.21</v>
      </c>
      <c r="I144" s="6">
        <f t="shared" si="39"/>
        <v>1.2349999999999999</v>
      </c>
      <c r="J144" s="6">
        <f t="shared" si="40"/>
        <v>1.2583333333333333</v>
      </c>
      <c r="K144" s="6">
        <f t="shared" si="41"/>
        <v>1.21</v>
      </c>
      <c r="L144" s="6">
        <f t="shared" si="42"/>
        <v>1.2349999999999999</v>
      </c>
      <c r="M144" s="6">
        <f t="shared" si="43"/>
        <v>1.2583333333333333</v>
      </c>
      <c r="O144" s="6">
        <f t="shared" si="44"/>
        <v>1.2344444444444445</v>
      </c>
      <c r="P144" s="5">
        <f t="shared" si="45"/>
        <v>2.4171455464230104E-2</v>
      </c>
      <c r="R144" t="s">
        <v>10</v>
      </c>
      <c r="S144" s="8">
        <f t="shared" ref="S144:X144" si="54">S121</f>
        <v>99.082564102564092</v>
      </c>
      <c r="T144" s="8">
        <f t="shared" si="54"/>
        <v>99.850666666666669</v>
      </c>
      <c r="U144" s="8">
        <f t="shared" si="54"/>
        <v>97.73244444444444</v>
      </c>
      <c r="V144" s="8">
        <f t="shared" si="54"/>
        <v>52.999999999999993</v>
      </c>
      <c r="W144" s="8">
        <f t="shared" si="54"/>
        <v>8.5666666666666682</v>
      </c>
      <c r="X144" s="8">
        <f t="shared" si="54"/>
        <v>2.6094444444444442</v>
      </c>
      <c r="Y144" s="8">
        <f t="shared" ref="Y144:Z144" si="55">Y121</f>
        <v>2.1922222222222221</v>
      </c>
      <c r="Z144" s="8">
        <f t="shared" si="55"/>
        <v>1.9683333333333335</v>
      </c>
      <c r="AA144" s="8">
        <f t="shared" ref="AA144" si="56">AA121</f>
        <v>1.7283333333333335</v>
      </c>
    </row>
    <row r="145" spans="1:27" x14ac:dyDescent="0.25">
      <c r="A145" s="3" t="s">
        <v>10</v>
      </c>
      <c r="B145" s="3">
        <v>230</v>
      </c>
      <c r="C145" s="3" t="s">
        <v>28</v>
      </c>
      <c r="D145" s="3">
        <v>1</v>
      </c>
      <c r="E145" s="4">
        <v>103.8</v>
      </c>
      <c r="F145" s="4">
        <v>102.9</v>
      </c>
      <c r="G145" s="4">
        <v>104.4</v>
      </c>
      <c r="H145" s="6">
        <f t="shared" si="38"/>
        <v>1.73</v>
      </c>
      <c r="I145" s="6">
        <f t="shared" si="39"/>
        <v>1.7150000000000001</v>
      </c>
      <c r="J145" s="6">
        <f t="shared" si="40"/>
        <v>1.74</v>
      </c>
      <c r="K145" s="6">
        <f t="shared" si="41"/>
        <v>1.73</v>
      </c>
      <c r="L145" s="6">
        <f t="shared" si="42"/>
        <v>1.7150000000000001</v>
      </c>
      <c r="M145" s="6">
        <f t="shared" si="43"/>
        <v>1.74</v>
      </c>
      <c r="O145" s="6">
        <f t="shared" si="44"/>
        <v>1.7283333333333335</v>
      </c>
      <c r="P145" s="5">
        <f t="shared" si="45"/>
        <v>1.2583057392117868E-2</v>
      </c>
    </row>
    <row r="146" spans="1:27" x14ac:dyDescent="0.25">
      <c r="R146" s="2" t="s">
        <v>8</v>
      </c>
    </row>
    <row r="147" spans="1:27" x14ac:dyDescent="0.25">
      <c r="B147" s="26">
        <v>42172</v>
      </c>
      <c r="R147" t="s">
        <v>16</v>
      </c>
      <c r="S147" s="9">
        <f t="shared" ref="S147:X147" si="57">S134</f>
        <v>0.48212288066203118</v>
      </c>
      <c r="T147" s="9">
        <f t="shared" si="57"/>
        <v>0.80185222087800112</v>
      </c>
      <c r="U147" s="9">
        <f t="shared" si="57"/>
        <v>0.44227236428392369</v>
      </c>
      <c r="V147" s="9">
        <f t="shared" si="57"/>
        <v>0.85196649792127854</v>
      </c>
      <c r="W147" s="9">
        <f t="shared" si="57"/>
        <v>4.3156533917277082</v>
      </c>
      <c r="X147" s="9">
        <f t="shared" si="57"/>
        <v>4.5197111851899203</v>
      </c>
      <c r="Y147" s="9">
        <f t="shared" ref="Y147:Z147" si="58">Y134</f>
        <v>2.3538397675361371</v>
      </c>
      <c r="Z147" s="9">
        <f t="shared" si="58"/>
        <v>1.7038504415471707</v>
      </c>
      <c r="AA147" s="9">
        <f t="shared" ref="AA147" si="59">AA134</f>
        <v>0.60430502885648296</v>
      </c>
    </row>
    <row r="148" spans="1:27" x14ac:dyDescent="0.25">
      <c r="B148" s="26">
        <v>41942</v>
      </c>
      <c r="R148" t="s">
        <v>19</v>
      </c>
      <c r="S148" s="9">
        <f t="shared" ref="S148:X148" si="60">S136</f>
        <v>0.4810474029058856</v>
      </c>
      <c r="T148" s="9">
        <f t="shared" si="60"/>
        <v>1.2785502702869367</v>
      </c>
      <c r="U148" s="9">
        <f t="shared" si="60"/>
        <v>2.0248051647801533</v>
      </c>
      <c r="V148" s="9">
        <f t="shared" si="60"/>
        <v>6.5742959169663742</v>
      </c>
      <c r="W148" s="9">
        <f t="shared" si="60"/>
        <v>1.218053180030624</v>
      </c>
      <c r="X148" s="9">
        <f t="shared" si="60"/>
        <v>0.12389791945163749</v>
      </c>
      <c r="Y148" s="9">
        <f t="shared" ref="Y148:Z148" si="61">Y136</f>
        <v>0.12119231477488096</v>
      </c>
      <c r="Z148" s="9">
        <f t="shared" si="61"/>
        <v>8.281412326617768E-2</v>
      </c>
      <c r="AA148" s="9">
        <f>AA136</f>
        <v>0.13033077576348226</v>
      </c>
    </row>
    <row r="149" spans="1:27" x14ac:dyDescent="0.25">
      <c r="B149">
        <f>B147-B148</f>
        <v>230</v>
      </c>
      <c r="R149" t="s">
        <v>13</v>
      </c>
      <c r="S149" s="9">
        <f t="shared" ref="S149:X149" si="62">S132</f>
        <v>1.0701764951708628</v>
      </c>
      <c r="T149" s="9">
        <f t="shared" si="62"/>
        <v>0.91303418806276326</v>
      </c>
      <c r="U149" s="9">
        <f t="shared" si="62"/>
        <v>3.4463999364620963</v>
      </c>
      <c r="V149" s="9">
        <f t="shared" si="62"/>
        <v>0.72908533937994247</v>
      </c>
      <c r="W149" s="9">
        <f t="shared" si="62"/>
        <v>0.53059012717820586</v>
      </c>
      <c r="X149" s="9">
        <f t="shared" si="62"/>
        <v>0.2798380539164626</v>
      </c>
      <c r="Y149" s="9">
        <f t="shared" ref="Y149:Z149" si="63">Y132</f>
        <v>0.2088772529265058</v>
      </c>
      <c r="Z149" s="9">
        <f t="shared" si="63"/>
        <v>0.21865663792494833</v>
      </c>
      <c r="AA149" s="9">
        <f t="shared" ref="AA149" si="64">AA132</f>
        <v>0.13021646270918985</v>
      </c>
    </row>
    <row r="150" spans="1:27" x14ac:dyDescent="0.25">
      <c r="R150" s="2"/>
    </row>
    <row r="151" spans="1:27" x14ac:dyDescent="0.25">
      <c r="S151">
        <v>0</v>
      </c>
      <c r="T151">
        <v>1</v>
      </c>
      <c r="U151">
        <v>14</v>
      </c>
      <c r="V151">
        <v>53</v>
      </c>
      <c r="W151">
        <v>90</v>
      </c>
      <c r="X151">
        <v>230</v>
      </c>
    </row>
    <row r="152" spans="1:27" x14ac:dyDescent="0.25">
      <c r="R152" s="2" t="s">
        <v>48</v>
      </c>
      <c r="V152" s="8"/>
    </row>
    <row r="153" spans="1:27" x14ac:dyDescent="0.25">
      <c r="R153" t="s">
        <v>56</v>
      </c>
      <c r="S153" s="8">
        <f>S125</f>
        <v>108.43846153846152</v>
      </c>
      <c r="T153" s="8">
        <f>T125</f>
        <v>106.65066666666667</v>
      </c>
      <c r="U153" s="8">
        <f>W125</f>
        <v>103.40777777777778</v>
      </c>
      <c r="V153" s="8">
        <f>Y125</f>
        <v>99.271111111111111</v>
      </c>
      <c r="W153" s="8">
        <f>Z125</f>
        <v>96.685555555555553</v>
      </c>
      <c r="X153" s="8">
        <f>AA125</f>
        <v>88.087222222222223</v>
      </c>
    </row>
    <row r="154" spans="1:27" x14ac:dyDescent="0.25">
      <c r="R154" t="s">
        <v>57</v>
      </c>
      <c r="S154" s="8">
        <f>S127</f>
        <v>112.41709401709402</v>
      </c>
      <c r="T154" s="8">
        <f>T127</f>
        <v>105.742</v>
      </c>
      <c r="U154" s="8">
        <f>W127</f>
        <v>98.488333333333344</v>
      </c>
      <c r="V154" s="8">
        <f>Y127</f>
        <v>87.895555555555532</v>
      </c>
      <c r="W154" s="8">
        <f>Z127</f>
        <v>77.101111111111109</v>
      </c>
      <c r="X154" s="8">
        <f>AA127</f>
        <v>42.382777777777783</v>
      </c>
    </row>
    <row r="155" spans="1:27" x14ac:dyDescent="0.25">
      <c r="R155" t="s">
        <v>58</v>
      </c>
      <c r="S155" s="8">
        <f>S123</f>
        <v>103.80769230769231</v>
      </c>
      <c r="T155" s="8">
        <f>T123</f>
        <v>96.482666666666674</v>
      </c>
      <c r="U155" s="8">
        <f>W123</f>
        <v>38.710555555555551</v>
      </c>
      <c r="V155" s="8">
        <f>Y123</f>
        <v>1.7916666666666667</v>
      </c>
      <c r="W155" s="8">
        <f>Z123</f>
        <v>1.4383333333333332</v>
      </c>
      <c r="X155" s="8">
        <f>AA123</f>
        <v>1.2344444444444445</v>
      </c>
    </row>
    <row r="157" spans="1:27" x14ac:dyDescent="0.25">
      <c r="R157" s="2" t="s">
        <v>8</v>
      </c>
      <c r="V157" s="8"/>
    </row>
    <row r="158" spans="1:27" x14ac:dyDescent="0.25">
      <c r="R158" t="s">
        <v>16</v>
      </c>
      <c r="S158" s="8">
        <f>S135</f>
        <v>0.45360706435888482</v>
      </c>
      <c r="T158" s="8">
        <f>T135</f>
        <v>0.78415347137321689</v>
      </c>
      <c r="U158" s="8">
        <f>W135</f>
        <v>0.31136943640300552</v>
      </c>
      <c r="V158" s="9">
        <f>Y135</f>
        <v>0.74262360238199476</v>
      </c>
      <c r="W158" s="9">
        <f>Z135</f>
        <v>0.56632424294580963</v>
      </c>
      <c r="X158" s="9">
        <f>AA135</f>
        <v>0.1579058556838791</v>
      </c>
    </row>
    <row r="159" spans="1:27" x14ac:dyDescent="0.25">
      <c r="R159" t="s">
        <v>19</v>
      </c>
      <c r="S159" s="9">
        <f>S137</f>
        <v>0.55441763804817257</v>
      </c>
      <c r="T159" s="9">
        <f>T137</f>
        <v>0.21419876542853955</v>
      </c>
      <c r="U159" s="9">
        <f>W137</f>
        <v>0.26102894688350314</v>
      </c>
      <c r="V159" s="9">
        <f>Y137</f>
        <v>0.45524210083247746</v>
      </c>
      <c r="W159" s="9">
        <f>Z137</f>
        <v>0.33833880674280725</v>
      </c>
      <c r="X159" s="9">
        <f>AA137</f>
        <v>0.48440207510947919</v>
      </c>
    </row>
    <row r="160" spans="1:27" x14ac:dyDescent="0.25">
      <c r="R160" t="s">
        <v>13</v>
      </c>
      <c r="S160" s="9">
        <f>S133</f>
        <v>0.59315900636979957</v>
      </c>
      <c r="T160" s="9">
        <f>T133</f>
        <v>0.42949194792606865</v>
      </c>
      <c r="U160" s="9">
        <f>W133</f>
        <v>5.2346466858734892</v>
      </c>
      <c r="V160" s="9">
        <f>Y133</f>
        <v>4.9356976316536072E-2</v>
      </c>
      <c r="W160" s="9">
        <f>Z133</f>
        <v>4.8045117684665239E-2</v>
      </c>
      <c r="X160" s="9">
        <f>AA133</f>
        <v>2.4171455464230104E-2</v>
      </c>
    </row>
    <row r="162" spans="1:16" x14ac:dyDescent="0.25">
      <c r="A162" t="s">
        <v>81</v>
      </c>
      <c r="B162">
        <v>230</v>
      </c>
      <c r="D162">
        <v>1</v>
      </c>
      <c r="E162" s="4">
        <v>40.299999999999997</v>
      </c>
      <c r="F162" s="4">
        <v>44.1</v>
      </c>
      <c r="G162" s="4">
        <v>33.799999999999997</v>
      </c>
      <c r="H162" s="6">
        <f t="shared" ref="H162" si="65">E162/60</f>
        <v>0.67166666666666663</v>
      </c>
      <c r="I162" s="6">
        <f t="shared" ref="I162" si="66">F162/60</f>
        <v>0.73499999999999999</v>
      </c>
      <c r="J162" s="6">
        <f t="shared" ref="J162" si="67">G162/60</f>
        <v>0.56333333333333324</v>
      </c>
      <c r="K162" s="6">
        <f>H162*(1/$D162)</f>
        <v>0.67166666666666663</v>
      </c>
      <c r="L162" s="6">
        <f t="shared" ref="L162" si="68">I162*(1/$D162)</f>
        <v>0.73499999999999999</v>
      </c>
      <c r="M162" s="6">
        <f t="shared" ref="M162" si="69">J162*(1/$D162)</f>
        <v>0.56333333333333324</v>
      </c>
      <c r="O162" s="6">
        <f t="shared" ref="O162" si="70">AVERAGE(K162:M162)</f>
        <v>0.65666666666666662</v>
      </c>
      <c r="P162" s="5">
        <f t="shared" ref="P162" si="71">STDEV(K162:M162)</f>
        <v>8.681077762070194E-2</v>
      </c>
    </row>
    <row r="164" spans="1:16" x14ac:dyDescent="0.25">
      <c r="B164" t="s">
        <v>7</v>
      </c>
      <c r="C164" t="s">
        <v>82</v>
      </c>
    </row>
    <row r="165" spans="1:16" x14ac:dyDescent="0.25">
      <c r="A165" t="s">
        <v>16</v>
      </c>
      <c r="B165" s="9">
        <v>1.8403703703703702</v>
      </c>
      <c r="C165" s="9">
        <f>B165-$O$162</f>
        <v>1.1837037037037037</v>
      </c>
    </row>
    <row r="166" spans="1:16" x14ac:dyDescent="0.25">
      <c r="A166" t="s">
        <v>19</v>
      </c>
      <c r="B166" s="9">
        <v>1.3033333333333335</v>
      </c>
      <c r="C166" s="9">
        <f t="shared" ref="C166:C168" si="72">B166-$O$162</f>
        <v>0.64666666666666683</v>
      </c>
    </row>
    <row r="167" spans="1:16" x14ac:dyDescent="0.25">
      <c r="A167" t="s">
        <v>13</v>
      </c>
      <c r="B167" s="9">
        <v>1.3142592592592592</v>
      </c>
      <c r="C167" s="9">
        <f t="shared" si="72"/>
        <v>0.65759259259259262</v>
      </c>
    </row>
    <row r="168" spans="1:16" x14ac:dyDescent="0.25">
      <c r="A168" t="s">
        <v>10</v>
      </c>
      <c r="B168" s="9">
        <v>1.7283333333333335</v>
      </c>
      <c r="C168" s="9">
        <f t="shared" si="72"/>
        <v>1.0716666666666668</v>
      </c>
    </row>
    <row r="169" spans="1:16" x14ac:dyDescent="0.25">
      <c r="C169" t="s">
        <v>6</v>
      </c>
    </row>
  </sheetData>
  <mergeCells count="3">
    <mergeCell ref="E1:G1"/>
    <mergeCell ref="H1:J1"/>
    <mergeCell ref="K1:M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34:L35"/>
  <sheetViews>
    <sheetView workbookViewId="0">
      <selection activeCell="I31" sqref="I31"/>
    </sheetView>
  </sheetViews>
  <sheetFormatPr defaultRowHeight="15" x14ac:dyDescent="0.25"/>
  <sheetData>
    <row r="34" spans="12:12" x14ac:dyDescent="0.25">
      <c r="L34" t="s">
        <v>65</v>
      </c>
    </row>
    <row r="35" spans="12:12" x14ac:dyDescent="0.25">
      <c r="L35" t="s">
        <v>66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Y28" sqref="Y2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65" zoomScaleNormal="65" workbookViewId="0">
      <selection activeCell="R25" sqref="R25"/>
    </sheetView>
  </sheetViews>
  <sheetFormatPr defaultRowHeight="15" x14ac:dyDescent="0.25"/>
  <cols>
    <col min="17" max="17" width="9.140625" customWidth="1"/>
  </cols>
  <sheetData/>
  <pageMargins left="0.70866141732283472" right="0.70866141732283472" top="0.74803149606299213" bottom="0.74803149606299213" header="0.31496062992125984" footer="0.31496062992125984"/>
  <pageSetup paperSize="9" scale="27" orientation="portrait" r:id="rId1"/>
  <headerFooter>
    <oddHeader>&amp;CMicrobial Tc reduction experiments with different donors</oddHeader>
    <oddFooter>&amp;C4 December 2014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5"/>
  <sheetViews>
    <sheetView topLeftCell="A22" zoomScale="85" zoomScaleNormal="85" workbookViewId="0">
      <selection activeCell="K4" sqref="K4:K11"/>
    </sheetView>
  </sheetViews>
  <sheetFormatPr defaultRowHeight="15" x14ac:dyDescent="0.25"/>
  <cols>
    <col min="2" max="2" width="9.7109375" bestFit="1" customWidth="1"/>
    <col min="14" max="14" width="9.7109375" bestFit="1" customWidth="1"/>
  </cols>
  <sheetData>
    <row r="2" spans="2:21" x14ac:dyDescent="0.25">
      <c r="C2" t="s">
        <v>16</v>
      </c>
      <c r="D2" t="s">
        <v>16</v>
      </c>
      <c r="E2" t="s">
        <v>19</v>
      </c>
      <c r="F2" t="s">
        <v>19</v>
      </c>
      <c r="G2" t="s">
        <v>13</v>
      </c>
      <c r="H2" t="s">
        <v>13</v>
      </c>
      <c r="I2" t="s">
        <v>10</v>
      </c>
      <c r="K2" t="s">
        <v>10</v>
      </c>
      <c r="O2" t="s">
        <v>17</v>
      </c>
      <c r="P2" t="s">
        <v>20</v>
      </c>
      <c r="Q2" t="s">
        <v>14</v>
      </c>
      <c r="S2" t="s">
        <v>76</v>
      </c>
      <c r="T2" t="s">
        <v>20</v>
      </c>
      <c r="U2" t="s">
        <v>14</v>
      </c>
    </row>
    <row r="3" spans="2:21" x14ac:dyDescent="0.25">
      <c r="B3" s="2" t="s">
        <v>79</v>
      </c>
      <c r="C3" t="s">
        <v>74</v>
      </c>
      <c r="D3" t="s">
        <v>75</v>
      </c>
      <c r="E3" t="s">
        <v>74</v>
      </c>
      <c r="F3" t="s">
        <v>75</v>
      </c>
      <c r="G3" t="s">
        <v>74</v>
      </c>
      <c r="H3" t="s">
        <v>75</v>
      </c>
      <c r="I3" t="s">
        <v>74</v>
      </c>
      <c r="K3" t="s">
        <v>75</v>
      </c>
      <c r="N3" s="2" t="s">
        <v>79</v>
      </c>
      <c r="O3" t="s">
        <v>74</v>
      </c>
      <c r="P3" t="s">
        <v>74</v>
      </c>
      <c r="Q3" t="s">
        <v>74</v>
      </c>
      <c r="S3" t="s">
        <v>75</v>
      </c>
      <c r="T3" t="s">
        <v>75</v>
      </c>
      <c r="U3" t="s">
        <v>75</v>
      </c>
    </row>
    <row r="4" spans="2:21" x14ac:dyDescent="0.25">
      <c r="B4">
        <v>1E-3</v>
      </c>
      <c r="C4">
        <v>98.258119658119654</v>
      </c>
      <c r="D4">
        <v>0.48212288066203118</v>
      </c>
      <c r="E4">
        <v>99.130199430199426</v>
      </c>
      <c r="F4">
        <v>0.4810474029058856</v>
      </c>
      <c r="G4">
        <v>97.635384615384595</v>
      </c>
      <c r="H4">
        <v>1.0701764951708628</v>
      </c>
      <c r="I4">
        <v>99.082564102564092</v>
      </c>
      <c r="K4">
        <v>0.16830945795101995</v>
      </c>
      <c r="N4">
        <v>1E-3</v>
      </c>
      <c r="O4">
        <v>108.43846153846152</v>
      </c>
      <c r="P4">
        <v>112.41709401709402</v>
      </c>
      <c r="Q4">
        <v>103.80769230769231</v>
      </c>
      <c r="S4">
        <v>0.45360706435888482</v>
      </c>
      <c r="T4">
        <v>0.55441763804817257</v>
      </c>
      <c r="U4">
        <v>0.59315900636979957</v>
      </c>
    </row>
    <row r="5" spans="2:21" x14ac:dyDescent="0.25">
      <c r="B5">
        <v>1</v>
      </c>
      <c r="C5">
        <v>97.469333333333353</v>
      </c>
      <c r="D5">
        <v>0.80185222087800112</v>
      </c>
      <c r="E5">
        <v>97.719487179487189</v>
      </c>
      <c r="F5">
        <v>1.2785502702869367</v>
      </c>
      <c r="G5">
        <v>84.222000000000008</v>
      </c>
      <c r="H5">
        <v>0.91303418806276326</v>
      </c>
      <c r="I5">
        <v>99.850666666666669</v>
      </c>
      <c r="K5">
        <v>0.29170380715909744</v>
      </c>
      <c r="N5">
        <v>1</v>
      </c>
      <c r="O5">
        <v>106.65066666666667</v>
      </c>
      <c r="P5">
        <v>105.742</v>
      </c>
      <c r="Q5">
        <v>96.482666666666674</v>
      </c>
      <c r="S5">
        <v>0.78415347137321689</v>
      </c>
      <c r="T5">
        <v>0.21419876542853955</v>
      </c>
      <c r="U5">
        <v>0.42949194792606865</v>
      </c>
    </row>
    <row r="6" spans="2:21" x14ac:dyDescent="0.25">
      <c r="B6">
        <v>4</v>
      </c>
      <c r="C6">
        <v>97.238814814814816</v>
      </c>
      <c r="D6">
        <v>0.44227236428392369</v>
      </c>
      <c r="E6">
        <v>94.776148148148152</v>
      </c>
      <c r="F6">
        <v>2.0248051647801533</v>
      </c>
      <c r="G6">
        <v>30.372444444444444</v>
      </c>
      <c r="H6">
        <v>3.4463999364620963</v>
      </c>
      <c r="I6">
        <v>97.73244444444444</v>
      </c>
      <c r="K6">
        <v>0.57876539523027215</v>
      </c>
      <c r="N6">
        <v>14</v>
      </c>
      <c r="O6">
        <v>103.40777777777778</v>
      </c>
      <c r="P6">
        <v>98.488333333333344</v>
      </c>
      <c r="Q6">
        <v>38.710555555555551</v>
      </c>
      <c r="S6">
        <v>0.31136943640300552</v>
      </c>
      <c r="T6">
        <v>0.26102894688350314</v>
      </c>
      <c r="U6">
        <v>5.2346466858734892</v>
      </c>
    </row>
    <row r="7" spans="2:21" x14ac:dyDescent="0.25">
      <c r="B7">
        <v>8</v>
      </c>
      <c r="C7">
        <v>89.084444444444443</v>
      </c>
      <c r="D7">
        <v>0.85196649792127854</v>
      </c>
      <c r="E7">
        <v>35.285432098765426</v>
      </c>
      <c r="F7">
        <v>6.5742959169663742</v>
      </c>
      <c r="G7">
        <v>14.354074074074074</v>
      </c>
      <c r="H7">
        <v>0.72908533937994247</v>
      </c>
      <c r="I7">
        <v>52.999999999999993</v>
      </c>
      <c r="K7">
        <v>0.36616801109009728</v>
      </c>
      <c r="N7">
        <v>53</v>
      </c>
      <c r="O7">
        <v>99.271111111111111</v>
      </c>
      <c r="P7">
        <v>87.895555555555532</v>
      </c>
      <c r="Q7">
        <v>1.7916666666666667</v>
      </c>
      <c r="S7">
        <v>0.74262360238199476</v>
      </c>
      <c r="T7">
        <v>0.45524210083247746</v>
      </c>
      <c r="U7">
        <v>4.9356976316536072E-2</v>
      </c>
    </row>
    <row r="8" spans="2:21" x14ac:dyDescent="0.25">
      <c r="B8">
        <v>14</v>
      </c>
      <c r="C8">
        <v>53.063518518518521</v>
      </c>
      <c r="D8">
        <v>4.3156533917277082</v>
      </c>
      <c r="E8">
        <v>6.4559259259259267</v>
      </c>
      <c r="F8">
        <v>1.218053180030624</v>
      </c>
      <c r="G8">
        <v>6.9772839506172852</v>
      </c>
      <c r="H8">
        <v>0.53059012717820586</v>
      </c>
      <c r="I8">
        <v>8.5666666666666682</v>
      </c>
      <c r="K8">
        <v>0.15206906325745562</v>
      </c>
      <c r="N8">
        <v>90</v>
      </c>
      <c r="O8">
        <v>96.685555555555553</v>
      </c>
      <c r="P8">
        <v>77.101111111111109</v>
      </c>
      <c r="Q8">
        <v>1.4383333333333332</v>
      </c>
      <c r="S8">
        <v>0.56632424294580963</v>
      </c>
      <c r="T8">
        <v>0.33833880674280725</v>
      </c>
      <c r="U8">
        <v>4.8045117684665239E-2</v>
      </c>
    </row>
    <row r="9" spans="2:21" x14ac:dyDescent="0.25">
      <c r="B9">
        <v>33</v>
      </c>
      <c r="C9">
        <v>12.128518518518518</v>
      </c>
      <c r="D9">
        <v>4.5197111851899203</v>
      </c>
      <c r="E9">
        <v>2.4183333333333334</v>
      </c>
      <c r="F9">
        <v>0.12389791945163749</v>
      </c>
      <c r="G9">
        <v>3.5414814814814815</v>
      </c>
      <c r="H9">
        <v>0.2798380539164626</v>
      </c>
      <c r="I9">
        <v>2.6094444444444442</v>
      </c>
      <c r="K9">
        <v>7.6980035891950085E-2</v>
      </c>
    </row>
    <row r="10" spans="2:21" x14ac:dyDescent="0.25">
      <c r="B10">
        <v>53</v>
      </c>
      <c r="C10">
        <v>5.6112962962962962</v>
      </c>
      <c r="D10">
        <v>2.3538397675361371</v>
      </c>
      <c r="E10">
        <v>2.344074074074074</v>
      </c>
      <c r="F10">
        <v>0.12119231477488096</v>
      </c>
      <c r="G10">
        <v>2.882037037037037</v>
      </c>
      <c r="H10">
        <v>0.2088772529265058</v>
      </c>
      <c r="I10">
        <v>2.1922222222222221</v>
      </c>
      <c r="K10">
        <v>6.6694438659817404E-2</v>
      </c>
    </row>
    <row r="11" spans="2:21" x14ac:dyDescent="0.25">
      <c r="B11">
        <v>90</v>
      </c>
      <c r="C11">
        <v>3.6740740740740745</v>
      </c>
      <c r="D11">
        <v>1.7038504415471707</v>
      </c>
      <c r="E11">
        <v>1.8212962962962962</v>
      </c>
      <c r="F11">
        <v>8.281412326617768E-2</v>
      </c>
      <c r="G11">
        <v>2.1385185185185183</v>
      </c>
      <c r="H11">
        <v>0.21865663792494833</v>
      </c>
      <c r="I11">
        <v>1.9683333333333335</v>
      </c>
      <c r="K11">
        <v>0.11836853936376475</v>
      </c>
    </row>
    <row r="13" spans="2:21" x14ac:dyDescent="0.25">
      <c r="C13" t="s">
        <v>16</v>
      </c>
      <c r="D13" t="s">
        <v>16</v>
      </c>
      <c r="E13" t="s">
        <v>19</v>
      </c>
      <c r="F13" t="s">
        <v>19</v>
      </c>
      <c r="G13" t="s">
        <v>13</v>
      </c>
      <c r="H13" t="s">
        <v>13</v>
      </c>
      <c r="I13" t="s">
        <v>10</v>
      </c>
    </row>
    <row r="14" spans="2:21" x14ac:dyDescent="0.25">
      <c r="B14" s="2" t="s">
        <v>51</v>
      </c>
      <c r="C14" t="s">
        <v>74</v>
      </c>
      <c r="D14" t="s">
        <v>75</v>
      </c>
      <c r="E14" t="s">
        <v>74</v>
      </c>
      <c r="F14" t="s">
        <v>75</v>
      </c>
      <c r="G14" t="s">
        <v>74</v>
      </c>
      <c r="H14" t="s">
        <v>75</v>
      </c>
      <c r="I14" t="s">
        <v>74</v>
      </c>
      <c r="N14" s="2" t="s">
        <v>51</v>
      </c>
    </row>
    <row r="15" spans="2:21" x14ac:dyDescent="0.25">
      <c r="B15">
        <v>1E-3</v>
      </c>
      <c r="C15">
        <v>0.21433850702143378</v>
      </c>
      <c r="D15">
        <v>2.5603116150315994E-2</v>
      </c>
      <c r="E15">
        <v>0.3473762010347376</v>
      </c>
      <c r="F15">
        <v>3.3869739061018769E-2</v>
      </c>
      <c r="G15">
        <v>0.60606060606060597</v>
      </c>
      <c r="H15">
        <v>0.18857872612229254</v>
      </c>
      <c r="I15">
        <v>0.35476718403547669</v>
      </c>
      <c r="N15">
        <v>1E-3</v>
      </c>
      <c r="O15">
        <v>0.48780487804878042</v>
      </c>
      <c r="P15">
        <v>1.4412416851441241</v>
      </c>
      <c r="Q15">
        <v>0.53215077605321504</v>
      </c>
    </row>
    <row r="16" spans="2:21" x14ac:dyDescent="0.25">
      <c r="B16">
        <v>1</v>
      </c>
      <c r="C16">
        <v>0.38518518518518513</v>
      </c>
      <c r="D16">
        <v>2.5660011963983341E-2</v>
      </c>
      <c r="E16">
        <v>0.54074074074074074</v>
      </c>
      <c r="F16">
        <v>2.5660011963983403E-2</v>
      </c>
      <c r="G16">
        <v>0.8222222222222223</v>
      </c>
      <c r="H16">
        <v>7.6980035891950085E-2</v>
      </c>
      <c r="I16">
        <v>0.53333333333333333</v>
      </c>
      <c r="N16">
        <v>1</v>
      </c>
      <c r="O16">
        <v>0.57777777777777772</v>
      </c>
      <c r="P16">
        <v>1.6222222222222222</v>
      </c>
      <c r="Q16">
        <v>0.66666666666666663</v>
      </c>
    </row>
    <row r="17" spans="2:17" x14ac:dyDescent="0.25">
      <c r="B17">
        <v>4</v>
      </c>
      <c r="C17">
        <v>0.60407569141193596</v>
      </c>
      <c r="D17">
        <v>3.3352079293710646E-2</v>
      </c>
      <c r="E17">
        <v>1.0917030567685588</v>
      </c>
      <c r="F17">
        <v>5.7767495874772694E-2</v>
      </c>
      <c r="G17">
        <v>3.2532751091703052</v>
      </c>
      <c r="H17">
        <v>4.366812227074246E-2</v>
      </c>
      <c r="I17">
        <v>0.67685589519650657</v>
      </c>
      <c r="N17">
        <v>14</v>
      </c>
      <c r="O17">
        <v>0.55309734513274345</v>
      </c>
      <c r="P17">
        <v>0.75221238938053103</v>
      </c>
      <c r="Q17">
        <v>0.68584070796460184</v>
      </c>
    </row>
    <row r="18" spans="2:17" x14ac:dyDescent="0.25">
      <c r="B18">
        <v>8</v>
      </c>
      <c r="C18">
        <v>0.87967326421614833</v>
      </c>
      <c r="D18">
        <v>5.8184917302708528E-2</v>
      </c>
      <c r="E18">
        <v>2.0159178971620064</v>
      </c>
      <c r="F18">
        <v>8.3259730695574366E-2</v>
      </c>
      <c r="G18">
        <v>3.6433134359618808</v>
      </c>
      <c r="H18">
        <v>0.22137958339887001</v>
      </c>
      <c r="I18">
        <v>0.96764059063776309</v>
      </c>
      <c r="N18">
        <v>53</v>
      </c>
      <c r="O18">
        <v>0.66079295154185014</v>
      </c>
      <c r="P18">
        <v>1.2555066079295154</v>
      </c>
      <c r="Q18">
        <v>0.85903083700440519</v>
      </c>
    </row>
    <row r="19" spans="2:17" x14ac:dyDescent="0.25">
      <c r="B19">
        <v>14</v>
      </c>
      <c r="C19">
        <v>1.4454277286135693</v>
      </c>
      <c r="D19">
        <v>0.12184890591340951</v>
      </c>
      <c r="E19">
        <v>2.610619469026549</v>
      </c>
      <c r="F19">
        <v>0.11706864208250402</v>
      </c>
      <c r="G19">
        <v>4.7418879056047203</v>
      </c>
      <c r="H19">
        <v>0.29461628842829185</v>
      </c>
      <c r="I19">
        <v>1.7256637168141593</v>
      </c>
      <c r="N19">
        <v>90</v>
      </c>
      <c r="O19">
        <v>0.72368421052631582</v>
      </c>
      <c r="P19">
        <v>1.4254385964912282</v>
      </c>
      <c r="Q19">
        <v>1.0307017543859649</v>
      </c>
    </row>
    <row r="20" spans="2:17" x14ac:dyDescent="0.25">
      <c r="B20">
        <v>33</v>
      </c>
      <c r="C20">
        <v>2.5252525252525255</v>
      </c>
      <c r="D20">
        <v>0.28823931248828549</v>
      </c>
      <c r="E20">
        <v>3.5786435786435788</v>
      </c>
      <c r="F20">
        <v>5.4472109922588489E-2</v>
      </c>
      <c r="G20">
        <v>6.0317460317460316</v>
      </c>
      <c r="H20">
        <v>0.61386950278227337</v>
      </c>
      <c r="I20">
        <v>2.6623376623376624</v>
      </c>
    </row>
    <row r="21" spans="2:17" x14ac:dyDescent="0.25">
      <c r="B21">
        <v>53</v>
      </c>
      <c r="C21">
        <v>2.9148311306901618</v>
      </c>
      <c r="D21">
        <v>0.32096171797935968</v>
      </c>
      <c r="E21">
        <v>4.0088105726872243</v>
      </c>
      <c r="F21">
        <v>0.14443697190092547</v>
      </c>
      <c r="G21">
        <v>6.152716593245227</v>
      </c>
      <c r="H21">
        <v>0.52786900052918306</v>
      </c>
      <c r="I21">
        <v>2.6651982378854622</v>
      </c>
    </row>
    <row r="22" spans="2:17" x14ac:dyDescent="0.25">
      <c r="B22">
        <v>90</v>
      </c>
      <c r="C22">
        <v>3.2967836257309937</v>
      </c>
      <c r="D22">
        <v>0.14268436619841476</v>
      </c>
      <c r="E22">
        <v>4.5175438596491224</v>
      </c>
      <c r="F22">
        <v>0.21148356932002074</v>
      </c>
      <c r="G22">
        <v>6.447368421052631</v>
      </c>
      <c r="H22">
        <v>0.3070175438596493</v>
      </c>
      <c r="I22">
        <v>2.9605263157894739</v>
      </c>
    </row>
    <row r="24" spans="2:17" x14ac:dyDescent="0.25">
      <c r="C24" t="s">
        <v>16</v>
      </c>
      <c r="D24" t="s">
        <v>16</v>
      </c>
      <c r="E24" t="s">
        <v>19</v>
      </c>
      <c r="F24" t="s">
        <v>19</v>
      </c>
      <c r="G24" t="s">
        <v>13</v>
      </c>
      <c r="H24" t="s">
        <v>13</v>
      </c>
      <c r="I24" t="s">
        <v>10</v>
      </c>
    </row>
    <row r="25" spans="2:17" x14ac:dyDescent="0.25">
      <c r="B25" s="2" t="s">
        <v>77</v>
      </c>
      <c r="C25" t="s">
        <v>74</v>
      </c>
      <c r="D25" t="s">
        <v>75</v>
      </c>
      <c r="E25" t="s">
        <v>74</v>
      </c>
      <c r="F25" t="s">
        <v>75</v>
      </c>
      <c r="G25" t="s">
        <v>74</v>
      </c>
      <c r="H25" t="s">
        <v>75</v>
      </c>
      <c r="I25" t="s">
        <v>74</v>
      </c>
      <c r="N25" s="2" t="s">
        <v>77</v>
      </c>
    </row>
    <row r="26" spans="2:17" x14ac:dyDescent="0.25">
      <c r="B26">
        <v>1E-3</v>
      </c>
      <c r="C26">
        <v>6.913333333333334</v>
      </c>
      <c r="D26">
        <v>1.154700538379227E-2</v>
      </c>
      <c r="E26">
        <v>6.7366666666666672</v>
      </c>
      <c r="F26">
        <v>4.5092497528228866E-2</v>
      </c>
      <c r="G26">
        <v>7.333333333333333</v>
      </c>
      <c r="H26">
        <v>8.1445278152470574E-2</v>
      </c>
      <c r="I26">
        <v>8.06</v>
      </c>
      <c r="N26">
        <v>1E-3</v>
      </c>
      <c r="O26">
        <v>6.45</v>
      </c>
      <c r="P26">
        <v>6.26</v>
      </c>
      <c r="Q26">
        <v>7.67</v>
      </c>
    </row>
    <row r="27" spans="2:17" x14ac:dyDescent="0.25">
      <c r="B27">
        <v>1</v>
      </c>
      <c r="C27">
        <v>6.9233333333333329</v>
      </c>
      <c r="D27">
        <v>2.88675134594817E-2</v>
      </c>
      <c r="E27">
        <v>6.6766666666666667</v>
      </c>
      <c r="F27">
        <v>6.4291005073286334E-2</v>
      </c>
      <c r="G27">
        <v>7.1166666666666671</v>
      </c>
      <c r="H27">
        <v>6.3508529610859024E-2</v>
      </c>
      <c r="I27">
        <v>7.96</v>
      </c>
      <c r="N27">
        <v>1</v>
      </c>
      <c r="O27">
        <v>6.51</v>
      </c>
      <c r="P27">
        <v>6.29</v>
      </c>
      <c r="Q27">
        <v>7.63</v>
      </c>
    </row>
    <row r="28" spans="2:17" x14ac:dyDescent="0.25">
      <c r="B28">
        <v>4</v>
      </c>
      <c r="C28">
        <v>6.7466666666666661</v>
      </c>
      <c r="D28">
        <v>2.5166114784235766E-2</v>
      </c>
      <c r="E28">
        <v>6.5533333333333319</v>
      </c>
      <c r="F28">
        <v>4.0414518843273822E-2</v>
      </c>
      <c r="G28">
        <v>6.1850000000000005</v>
      </c>
      <c r="H28">
        <v>4.9497474683057895E-2</v>
      </c>
      <c r="N28">
        <v>14</v>
      </c>
      <c r="O28">
        <v>6.72</v>
      </c>
      <c r="P28">
        <v>6.54</v>
      </c>
      <c r="Q28">
        <v>7.34</v>
      </c>
    </row>
    <row r="29" spans="2:17" x14ac:dyDescent="0.25">
      <c r="B29">
        <v>8</v>
      </c>
      <c r="C29">
        <v>6.663333333333334</v>
      </c>
      <c r="D29">
        <v>6.4291005073286514E-2</v>
      </c>
      <c r="E29">
        <v>6.47</v>
      </c>
      <c r="F29">
        <v>5.1961524227066236E-2</v>
      </c>
      <c r="G29">
        <v>6.3233333333333333</v>
      </c>
      <c r="H29">
        <v>3.055050463303877E-2</v>
      </c>
      <c r="I29">
        <v>7.49</v>
      </c>
      <c r="N29">
        <v>53</v>
      </c>
      <c r="O29">
        <v>6.62</v>
      </c>
      <c r="P29">
        <v>6.48</v>
      </c>
      <c r="Q29">
        <v>7.47</v>
      </c>
    </row>
    <row r="30" spans="2:17" x14ac:dyDescent="0.25">
      <c r="B30">
        <v>14</v>
      </c>
      <c r="C30">
        <v>6.42</v>
      </c>
      <c r="D30">
        <v>7.0710678118654502E-2</v>
      </c>
      <c r="E30">
        <v>6.3266666666666671</v>
      </c>
      <c r="F30">
        <v>0.16862186493255626</v>
      </c>
      <c r="G30">
        <v>6.29</v>
      </c>
      <c r="H30">
        <v>4.0000000000000036E-2</v>
      </c>
      <c r="I30">
        <v>7.44</v>
      </c>
      <c r="N30">
        <v>90</v>
      </c>
      <c r="O30">
        <v>6.53</v>
      </c>
      <c r="P30">
        <v>6.37</v>
      </c>
      <c r="Q30">
        <v>7.45</v>
      </c>
    </row>
    <row r="31" spans="2:17" x14ac:dyDescent="0.25">
      <c r="B31">
        <v>33</v>
      </c>
      <c r="C31">
        <v>6.13</v>
      </c>
      <c r="D31">
        <v>9.9999999999997868E-3</v>
      </c>
      <c r="E31">
        <v>5.956666666666667</v>
      </c>
      <c r="F31">
        <v>0.13613718571108122</v>
      </c>
      <c r="G31">
        <v>7.1449999999999996</v>
      </c>
      <c r="H31">
        <v>0.17677669529663689</v>
      </c>
      <c r="I31">
        <v>7.82</v>
      </c>
    </row>
    <row r="32" spans="2:17" x14ac:dyDescent="0.25">
      <c r="B32">
        <v>53</v>
      </c>
      <c r="C32">
        <v>6.22</v>
      </c>
      <c r="D32">
        <v>5.291502622129169E-2</v>
      </c>
      <c r="E32">
        <v>6.1466666666666674</v>
      </c>
      <c r="F32">
        <v>0.11590225767142483</v>
      </c>
      <c r="G32">
        <v>6.9766666666666666</v>
      </c>
      <c r="H32">
        <v>2.0816659994661379E-2</v>
      </c>
      <c r="I32">
        <v>7.8</v>
      </c>
    </row>
    <row r="33" spans="2:17" x14ac:dyDescent="0.25">
      <c r="B33">
        <v>90</v>
      </c>
      <c r="C33">
        <v>5.98</v>
      </c>
      <c r="D33">
        <v>3.4641016151377324E-2</v>
      </c>
      <c r="E33">
        <v>5.9033333333333333</v>
      </c>
      <c r="F33">
        <v>3.2145502536643514E-2</v>
      </c>
      <c r="G33">
        <v>6.9033333333333333</v>
      </c>
      <c r="H33">
        <v>6.8068592855540844E-2</v>
      </c>
      <c r="I33">
        <v>7.85</v>
      </c>
    </row>
    <row r="35" spans="2:17" x14ac:dyDescent="0.25">
      <c r="C35" t="s">
        <v>16</v>
      </c>
      <c r="D35" t="s">
        <v>16</v>
      </c>
      <c r="E35" t="s">
        <v>19</v>
      </c>
      <c r="F35" t="s">
        <v>19</v>
      </c>
      <c r="G35" t="s">
        <v>13</v>
      </c>
      <c r="H35" t="s">
        <v>13</v>
      </c>
      <c r="I35" t="s">
        <v>10</v>
      </c>
    </row>
    <row r="36" spans="2:17" x14ac:dyDescent="0.25">
      <c r="B36" s="2" t="s">
        <v>78</v>
      </c>
      <c r="C36" t="s">
        <v>74</v>
      </c>
      <c r="D36" t="s">
        <v>75</v>
      </c>
      <c r="E36" t="s">
        <v>74</v>
      </c>
      <c r="F36" t="s">
        <v>75</v>
      </c>
      <c r="G36" t="s">
        <v>74</v>
      </c>
      <c r="H36" t="s">
        <v>75</v>
      </c>
      <c r="I36" t="s">
        <v>74</v>
      </c>
      <c r="N36" s="2" t="s">
        <v>78</v>
      </c>
    </row>
    <row r="37" spans="2:17" x14ac:dyDescent="0.25">
      <c r="B37">
        <v>1E-3</v>
      </c>
      <c r="C37">
        <v>286.96666666666664</v>
      </c>
      <c r="D37">
        <v>4.5938364504337068</v>
      </c>
      <c r="E37">
        <v>249.6</v>
      </c>
      <c r="F37">
        <v>7.9956238030562661</v>
      </c>
      <c r="G37">
        <v>245.93333333333331</v>
      </c>
      <c r="H37">
        <v>5.644761583391575</v>
      </c>
      <c r="I37">
        <v>214.6</v>
      </c>
      <c r="N37">
        <v>1E-3</v>
      </c>
      <c r="O37">
        <v>281.2</v>
      </c>
      <c r="P37">
        <v>113.8</v>
      </c>
      <c r="Q37">
        <v>233.3</v>
      </c>
    </row>
    <row r="38" spans="2:17" x14ac:dyDescent="0.25">
      <c r="B38">
        <v>1</v>
      </c>
      <c r="C38">
        <v>271.43333333333334</v>
      </c>
      <c r="D38">
        <v>2.2233608194203023</v>
      </c>
      <c r="E38">
        <v>229.79999999999998</v>
      </c>
      <c r="F38">
        <v>11.931470990619715</v>
      </c>
      <c r="G38">
        <v>218</v>
      </c>
      <c r="H38">
        <v>1.5874507866387555</v>
      </c>
      <c r="I38">
        <v>193.8</v>
      </c>
      <c r="N38">
        <v>1</v>
      </c>
      <c r="O38">
        <v>306</v>
      </c>
      <c r="P38">
        <v>121.5</v>
      </c>
      <c r="Q38">
        <v>210</v>
      </c>
    </row>
    <row r="39" spans="2:17" x14ac:dyDescent="0.25">
      <c r="B39">
        <v>4</v>
      </c>
      <c r="C39">
        <v>199.0333333333333</v>
      </c>
      <c r="D39">
        <v>15.931833960135702</v>
      </c>
      <c r="E39">
        <v>109.93333333333332</v>
      </c>
      <c r="F39">
        <v>9.7766729173749773</v>
      </c>
      <c r="G39">
        <v>83.333333333333329</v>
      </c>
      <c r="H39">
        <v>7.0465121395860306</v>
      </c>
      <c r="N39">
        <v>14</v>
      </c>
      <c r="O39">
        <v>334.8</v>
      </c>
      <c r="P39">
        <v>130</v>
      </c>
      <c r="Q39">
        <v>208.6</v>
      </c>
    </row>
    <row r="40" spans="2:17" x14ac:dyDescent="0.25">
      <c r="B40">
        <v>8</v>
      </c>
      <c r="C40">
        <v>106.39999999999999</v>
      </c>
      <c r="D40">
        <v>10.085137579626767</v>
      </c>
      <c r="E40">
        <v>82.86666666666666</v>
      </c>
      <c r="F40">
        <v>17.263931572308056</v>
      </c>
      <c r="G40">
        <v>94.09999999999998</v>
      </c>
      <c r="H40">
        <v>5.5758407437802626</v>
      </c>
      <c r="I40">
        <v>106.6</v>
      </c>
      <c r="N40">
        <v>53</v>
      </c>
      <c r="O40">
        <v>274.3</v>
      </c>
      <c r="P40">
        <v>144</v>
      </c>
      <c r="Q40">
        <v>280.5</v>
      </c>
    </row>
    <row r="41" spans="2:17" x14ac:dyDescent="0.25">
      <c r="B41">
        <v>14</v>
      </c>
      <c r="C41">
        <v>94.25</v>
      </c>
      <c r="D41">
        <v>2.7577164466275392</v>
      </c>
      <c r="E41">
        <v>86.966666666666683</v>
      </c>
      <c r="F41">
        <v>7.2279549897141218</v>
      </c>
      <c r="G41">
        <v>76.5</v>
      </c>
      <c r="H41">
        <v>4.3863424398922621</v>
      </c>
      <c r="I41">
        <v>49.599999999999994</v>
      </c>
      <c r="N41">
        <v>90</v>
      </c>
      <c r="O41">
        <v>188.5</v>
      </c>
      <c r="P41">
        <v>116.6</v>
      </c>
      <c r="Q41">
        <v>192.4</v>
      </c>
    </row>
    <row r="42" spans="2:17" x14ac:dyDescent="0.25">
      <c r="B42">
        <v>33</v>
      </c>
      <c r="C42">
        <v>103.39999999999999</v>
      </c>
      <c r="D42">
        <v>5.2048054718692383</v>
      </c>
      <c r="E42">
        <v>99.866666666666674</v>
      </c>
      <c r="F42">
        <v>6.0541996443240391</v>
      </c>
      <c r="G42">
        <v>-36.20000000000001</v>
      </c>
      <c r="H42">
        <v>5.9101607423148872</v>
      </c>
      <c r="I42">
        <v>-5.4000000000000057</v>
      </c>
    </row>
    <row r="43" spans="2:17" x14ac:dyDescent="0.25">
      <c r="B43">
        <v>53</v>
      </c>
      <c r="C43">
        <v>115.66666666666667</v>
      </c>
      <c r="D43">
        <v>5.0292477900112829</v>
      </c>
      <c r="E43">
        <v>110.23333333333333</v>
      </c>
      <c r="F43">
        <v>1.379613472438322</v>
      </c>
      <c r="G43">
        <v>-47.466666666666669</v>
      </c>
      <c r="H43">
        <v>4.4769781475157133</v>
      </c>
      <c r="I43">
        <v>-19.800000000000011</v>
      </c>
    </row>
    <row r="44" spans="2:17" x14ac:dyDescent="0.25">
      <c r="B44">
        <v>90</v>
      </c>
      <c r="C44">
        <v>118.53333333333335</v>
      </c>
      <c r="D44">
        <v>2.793444707405774</v>
      </c>
      <c r="E44">
        <v>116.76666666666667</v>
      </c>
      <c r="F44">
        <v>2.490649179096351</v>
      </c>
      <c r="G44">
        <v>-58.933333333333316</v>
      </c>
      <c r="H44">
        <v>2.4006943440041155</v>
      </c>
      <c r="I44">
        <v>-55.900000000000006</v>
      </c>
    </row>
    <row r="46" spans="2:17" x14ac:dyDescent="0.25">
      <c r="C46" t="s">
        <v>16</v>
      </c>
      <c r="D46" t="s">
        <v>16</v>
      </c>
      <c r="E46" t="s">
        <v>19</v>
      </c>
      <c r="F46" t="s">
        <v>19</v>
      </c>
      <c r="G46" t="s">
        <v>13</v>
      </c>
      <c r="H46" t="s">
        <v>13</v>
      </c>
      <c r="I46" t="s">
        <v>10</v>
      </c>
    </row>
    <row r="47" spans="2:17" x14ac:dyDescent="0.25">
      <c r="B47" s="2" t="s">
        <v>80</v>
      </c>
      <c r="C47" t="s">
        <v>74</v>
      </c>
      <c r="D47" t="s">
        <v>75</v>
      </c>
      <c r="E47" t="s">
        <v>74</v>
      </c>
      <c r="F47" t="s">
        <v>75</v>
      </c>
      <c r="G47" t="s">
        <v>74</v>
      </c>
      <c r="H47" t="s">
        <v>75</v>
      </c>
      <c r="I47" t="s">
        <v>74</v>
      </c>
      <c r="N47" s="2" t="s">
        <v>80</v>
      </c>
    </row>
    <row r="48" spans="2:17" x14ac:dyDescent="0.25">
      <c r="B48">
        <v>1E-3</v>
      </c>
      <c r="C48">
        <v>16.01595835466803</v>
      </c>
      <c r="D48">
        <v>1.4728778237485638</v>
      </c>
      <c r="E48">
        <v>24.449958643507031</v>
      </c>
      <c r="F48">
        <v>1.792335249731265</v>
      </c>
      <c r="G48">
        <v>31.019781512197486</v>
      </c>
      <c r="H48">
        <v>7.2231664338465293</v>
      </c>
      <c r="I48">
        <v>18.604651162790699</v>
      </c>
      <c r="N48">
        <v>1E-3</v>
      </c>
      <c r="O48">
        <v>26.190476190476186</v>
      </c>
      <c r="P48">
        <v>67.708333333333343</v>
      </c>
      <c r="Q48">
        <v>26.666666666666668</v>
      </c>
    </row>
    <row r="49" spans="2:17" x14ac:dyDescent="0.25">
      <c r="B49">
        <v>1</v>
      </c>
      <c r="C49">
        <v>19.39906156103369</v>
      </c>
      <c r="D49">
        <v>0.73331791860106865</v>
      </c>
      <c r="E49">
        <v>25.368458652790295</v>
      </c>
      <c r="F49">
        <v>0.55876156831075652</v>
      </c>
      <c r="G49">
        <v>29.834486312072915</v>
      </c>
      <c r="H49">
        <v>1.4026741008964549</v>
      </c>
      <c r="I49">
        <v>18.897637795275589</v>
      </c>
      <c r="N49">
        <v>1</v>
      </c>
      <c r="O49">
        <v>28.888888888888886</v>
      </c>
      <c r="P49">
        <v>66.972477064220186</v>
      </c>
      <c r="Q49">
        <v>31.25</v>
      </c>
    </row>
    <row r="50" spans="2:17" x14ac:dyDescent="0.25">
      <c r="B50">
        <v>4</v>
      </c>
      <c r="C50">
        <v>27.601152045318027</v>
      </c>
      <c r="D50">
        <v>1.054186672351888</v>
      </c>
      <c r="E50">
        <v>48.260432378079436</v>
      </c>
      <c r="F50">
        <v>3.2148405178674144</v>
      </c>
      <c r="G50">
        <v>78.850232982772312</v>
      </c>
      <c r="H50">
        <v>0.90621078503527941</v>
      </c>
      <c r="I50">
        <v>27.927927927927932</v>
      </c>
      <c r="N50">
        <v>14</v>
      </c>
      <c r="O50">
        <v>27.472527472527482</v>
      </c>
      <c r="P50">
        <v>36.956521739130437</v>
      </c>
      <c r="Q50">
        <v>28.703703703703702</v>
      </c>
    </row>
    <row r="51" spans="2:17" x14ac:dyDescent="0.25">
      <c r="B51">
        <v>8</v>
      </c>
      <c r="C51">
        <v>40.249838385900446</v>
      </c>
      <c r="D51">
        <v>2.0149123362415269</v>
      </c>
      <c r="E51">
        <v>83.144489030609179</v>
      </c>
      <c r="F51">
        <v>3.1058390605718702</v>
      </c>
      <c r="G51">
        <v>79.288940676715058</v>
      </c>
      <c r="H51">
        <v>0.7348215506332908</v>
      </c>
      <c r="I51">
        <v>39.285714285714278</v>
      </c>
      <c r="N51">
        <v>53</v>
      </c>
      <c r="O51">
        <v>29.702970297029697</v>
      </c>
      <c r="P51">
        <v>62.637362637362649</v>
      </c>
      <c r="Q51">
        <v>33.620689655172413</v>
      </c>
    </row>
    <row r="52" spans="2:17" x14ac:dyDescent="0.25">
      <c r="B52">
        <v>14</v>
      </c>
      <c r="C52">
        <v>63.328438328438324</v>
      </c>
      <c r="D52">
        <v>1.8516952535237023</v>
      </c>
      <c r="E52">
        <v>88.946759259259238</v>
      </c>
      <c r="F52">
        <v>2.9646578991834156</v>
      </c>
      <c r="G52">
        <v>82.747925980398747</v>
      </c>
      <c r="H52">
        <v>0.16478052875092628</v>
      </c>
      <c r="I52">
        <v>64.462809917355372</v>
      </c>
      <c r="N52">
        <v>90</v>
      </c>
      <c r="O52">
        <v>35.483870967741943</v>
      </c>
      <c r="P52">
        <v>64.356435643564367</v>
      </c>
      <c r="Q52">
        <v>41.228070175438596</v>
      </c>
    </row>
    <row r="53" spans="2:17" x14ac:dyDescent="0.25">
      <c r="B53">
        <v>33</v>
      </c>
      <c r="C53">
        <v>95.963963963963963</v>
      </c>
      <c r="D53">
        <v>4.0541741723946645</v>
      </c>
      <c r="E53">
        <v>100</v>
      </c>
      <c r="F53">
        <v>0</v>
      </c>
      <c r="G53">
        <v>99.030303030303017</v>
      </c>
      <c r="H53">
        <v>1.6795644194607362</v>
      </c>
      <c r="I53">
        <v>94.615384615384599</v>
      </c>
    </row>
    <row r="54" spans="2:17" x14ac:dyDescent="0.25">
      <c r="B54">
        <v>53</v>
      </c>
      <c r="C54">
        <v>93.022128556375137</v>
      </c>
      <c r="D54">
        <v>3.4571582553265769</v>
      </c>
      <c r="E54">
        <v>96.989217985781565</v>
      </c>
      <c r="F54">
        <v>1.073092382680866</v>
      </c>
      <c r="G54">
        <v>92.113575523851907</v>
      </c>
      <c r="H54">
        <v>1.4374987820063032</v>
      </c>
      <c r="I54">
        <v>91.666666666666657</v>
      </c>
    </row>
    <row r="55" spans="2:17" x14ac:dyDescent="0.25">
      <c r="B55">
        <v>90</v>
      </c>
      <c r="C55">
        <v>91.944590672135575</v>
      </c>
      <c r="D55">
        <v>5.1320500525526587</v>
      </c>
      <c r="E55">
        <v>95.100553041729498</v>
      </c>
      <c r="F55">
        <v>1.5808408487836108</v>
      </c>
      <c r="G55">
        <v>87.130178008096721</v>
      </c>
      <c r="H55">
        <v>3.1984455930638642</v>
      </c>
      <c r="I55">
        <v>96.428571428571431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1"/>
  <sheetViews>
    <sheetView zoomScale="85" zoomScaleNormal="85" workbookViewId="0">
      <selection activeCell="F4" sqref="F4:G11"/>
    </sheetView>
  </sheetViews>
  <sheetFormatPr defaultRowHeight="15" x14ac:dyDescent="0.25"/>
  <cols>
    <col min="2" max="2" width="9.7109375" bestFit="1" customWidth="1"/>
  </cols>
  <sheetData>
    <row r="2" spans="2:18" x14ac:dyDescent="0.25">
      <c r="C2" t="s">
        <v>16</v>
      </c>
      <c r="D2" t="s">
        <v>16</v>
      </c>
      <c r="E2" t="s">
        <v>17</v>
      </c>
      <c r="F2" t="s">
        <v>19</v>
      </c>
      <c r="G2" t="s">
        <v>19</v>
      </c>
      <c r="H2" t="s">
        <v>20</v>
      </c>
      <c r="I2" t="s">
        <v>13</v>
      </c>
      <c r="J2" t="s">
        <v>13</v>
      </c>
      <c r="K2" t="s">
        <v>14</v>
      </c>
      <c r="L2" t="s">
        <v>10</v>
      </c>
      <c r="O2" t="s">
        <v>10</v>
      </c>
      <c r="P2" t="s">
        <v>76</v>
      </c>
      <c r="Q2" t="s">
        <v>20</v>
      </c>
      <c r="R2" t="s">
        <v>14</v>
      </c>
    </row>
    <row r="3" spans="2:18" x14ac:dyDescent="0.25">
      <c r="B3" s="2" t="s">
        <v>79</v>
      </c>
      <c r="C3" t="s">
        <v>74</v>
      </c>
      <c r="D3" t="s">
        <v>75</v>
      </c>
      <c r="F3" t="s">
        <v>74</v>
      </c>
      <c r="G3" t="s">
        <v>75</v>
      </c>
      <c r="I3" t="s">
        <v>74</v>
      </c>
      <c r="J3" t="s">
        <v>75</v>
      </c>
      <c r="L3" t="s">
        <v>74</v>
      </c>
      <c r="O3" t="s">
        <v>75</v>
      </c>
      <c r="R3" t="s">
        <v>75</v>
      </c>
    </row>
    <row r="4" spans="2:18" x14ac:dyDescent="0.25">
      <c r="B4">
        <v>1E-3</v>
      </c>
      <c r="C4">
        <v>98.258119658119654</v>
      </c>
      <c r="D4">
        <v>0.48212288066203118</v>
      </c>
      <c r="E4">
        <v>108.43846153846152</v>
      </c>
      <c r="F4">
        <v>99.130199430199426</v>
      </c>
      <c r="G4">
        <v>0.4810474029058856</v>
      </c>
      <c r="H4">
        <v>112.41709401709402</v>
      </c>
      <c r="I4">
        <v>97.635384615384595</v>
      </c>
      <c r="J4">
        <v>1.0701764951708628</v>
      </c>
      <c r="K4">
        <v>103.80769230769231</v>
      </c>
      <c r="L4">
        <v>99.082564102564092</v>
      </c>
      <c r="O4">
        <v>0.16830945795101995</v>
      </c>
      <c r="P4">
        <v>0.45360706435888482</v>
      </c>
      <c r="Q4">
        <v>0.55441763804817257</v>
      </c>
      <c r="R4">
        <v>0.59315900636979957</v>
      </c>
    </row>
    <row r="5" spans="2:18" x14ac:dyDescent="0.25">
      <c r="B5">
        <v>1</v>
      </c>
      <c r="C5">
        <v>97.469333333333353</v>
      </c>
      <c r="D5">
        <v>0.80185222087800112</v>
      </c>
      <c r="E5">
        <v>106.65066666666667</v>
      </c>
      <c r="F5">
        <v>97.719487179487189</v>
      </c>
      <c r="G5">
        <v>1.2785502702869367</v>
      </c>
      <c r="H5">
        <v>105.742</v>
      </c>
      <c r="I5">
        <v>84.222000000000008</v>
      </c>
      <c r="J5">
        <v>0.91303418806276326</v>
      </c>
      <c r="K5">
        <v>96.482666666666674</v>
      </c>
      <c r="L5">
        <v>99.850666666666669</v>
      </c>
      <c r="O5">
        <v>0.29170380715909744</v>
      </c>
      <c r="P5">
        <v>0.78415347137321689</v>
      </c>
      <c r="Q5">
        <v>0.21419876542853955</v>
      </c>
      <c r="R5">
        <v>0.42949194792606865</v>
      </c>
    </row>
    <row r="6" spans="2:18" x14ac:dyDescent="0.25">
      <c r="B6">
        <v>4</v>
      </c>
      <c r="C6">
        <v>97.238814814814816</v>
      </c>
      <c r="D6">
        <v>0.44227236428392369</v>
      </c>
      <c r="F6">
        <v>94.776148148148152</v>
      </c>
      <c r="G6">
        <v>2.0248051647801533</v>
      </c>
      <c r="I6">
        <v>30.372444444444444</v>
      </c>
      <c r="J6">
        <v>3.4463999364620963</v>
      </c>
      <c r="L6">
        <v>97.73244444444444</v>
      </c>
      <c r="O6">
        <v>0.57876539523027215</v>
      </c>
    </row>
    <row r="7" spans="2:18" x14ac:dyDescent="0.25">
      <c r="B7">
        <v>8</v>
      </c>
      <c r="C7">
        <v>89.084444444444443</v>
      </c>
      <c r="D7">
        <v>0.85196649792127854</v>
      </c>
      <c r="F7">
        <v>35.285432098765426</v>
      </c>
      <c r="G7">
        <v>6.5742959169663742</v>
      </c>
      <c r="I7">
        <v>14.354074074074074</v>
      </c>
      <c r="J7">
        <v>0.72908533937994247</v>
      </c>
      <c r="L7">
        <v>52.999999999999993</v>
      </c>
      <c r="O7">
        <v>0.36616801109009728</v>
      </c>
    </row>
    <row r="8" spans="2:18" x14ac:dyDescent="0.25">
      <c r="B8">
        <v>14</v>
      </c>
      <c r="C8">
        <v>53.063518518518521</v>
      </c>
      <c r="D8">
        <v>4.3156533917277082</v>
      </c>
      <c r="E8">
        <v>103.40777777777778</v>
      </c>
      <c r="F8">
        <v>6.4559259259259267</v>
      </c>
      <c r="G8">
        <v>1.218053180030624</v>
      </c>
      <c r="H8">
        <v>98.488333333333344</v>
      </c>
      <c r="I8">
        <v>6.9772839506172852</v>
      </c>
      <c r="J8">
        <v>0.53059012717820586</v>
      </c>
      <c r="K8">
        <v>38.710555555555551</v>
      </c>
      <c r="L8">
        <v>8.5666666666666682</v>
      </c>
      <c r="O8">
        <v>0.15206906325745562</v>
      </c>
      <c r="P8">
        <v>0.31136943640300552</v>
      </c>
      <c r="Q8">
        <v>0.26102894688350314</v>
      </c>
      <c r="R8">
        <v>5.2346466858734892</v>
      </c>
    </row>
    <row r="9" spans="2:18" x14ac:dyDescent="0.25">
      <c r="B9">
        <v>33</v>
      </c>
      <c r="C9">
        <v>12.128518518518518</v>
      </c>
      <c r="D9">
        <v>4.5197111851899203</v>
      </c>
      <c r="F9">
        <v>2.4183333333333334</v>
      </c>
      <c r="G9">
        <v>0.12389791945163749</v>
      </c>
      <c r="I9">
        <v>3.5414814814814815</v>
      </c>
      <c r="J9">
        <v>0.2798380539164626</v>
      </c>
      <c r="L9">
        <v>2.6094444444444442</v>
      </c>
      <c r="O9">
        <v>7.6980035891950085E-2</v>
      </c>
    </row>
    <row r="10" spans="2:18" x14ac:dyDescent="0.25">
      <c r="B10">
        <v>53</v>
      </c>
      <c r="C10">
        <v>5.6112962962962962</v>
      </c>
      <c r="D10">
        <v>2.3538397675361371</v>
      </c>
      <c r="E10">
        <v>99.271111111111111</v>
      </c>
      <c r="F10">
        <v>2.344074074074074</v>
      </c>
      <c r="G10">
        <v>0.12119231477488096</v>
      </c>
      <c r="H10">
        <v>87.895555555555532</v>
      </c>
      <c r="I10">
        <v>2.882037037037037</v>
      </c>
      <c r="J10">
        <v>0.2088772529265058</v>
      </c>
      <c r="K10">
        <v>1.7916666666666667</v>
      </c>
      <c r="L10">
        <v>2.1922222222222221</v>
      </c>
      <c r="O10">
        <v>6.6694438659817404E-2</v>
      </c>
      <c r="P10">
        <v>0.74262360238199476</v>
      </c>
      <c r="Q10">
        <v>0.45524210083247746</v>
      </c>
      <c r="R10">
        <v>4.9356976316536072E-2</v>
      </c>
    </row>
    <row r="11" spans="2:18" x14ac:dyDescent="0.25">
      <c r="B11">
        <v>90</v>
      </c>
      <c r="C11">
        <v>3.6740740740740745</v>
      </c>
      <c r="D11">
        <v>1.7038504415471707</v>
      </c>
      <c r="E11">
        <v>96.685555555555553</v>
      </c>
      <c r="F11">
        <v>1.8212962962962962</v>
      </c>
      <c r="G11">
        <v>8.281412326617768E-2</v>
      </c>
      <c r="H11">
        <v>77.101111111111109</v>
      </c>
      <c r="I11">
        <v>2.1385185185185183</v>
      </c>
      <c r="J11">
        <v>0.21865663792494833</v>
      </c>
      <c r="K11">
        <v>1.4383333333333332</v>
      </c>
      <c r="L11">
        <v>1.9683333333333335</v>
      </c>
      <c r="O11">
        <v>0.11836853936376475</v>
      </c>
      <c r="P11">
        <v>0.56632424294580963</v>
      </c>
      <c r="Q11">
        <v>0.33833880674280725</v>
      </c>
      <c r="R11">
        <v>4.8045117684665239E-2</v>
      </c>
    </row>
    <row r="13" spans="2:18" x14ac:dyDescent="0.25">
      <c r="B13" s="2" t="s">
        <v>51</v>
      </c>
      <c r="C13" t="s">
        <v>16</v>
      </c>
      <c r="D13" t="s">
        <v>16</v>
      </c>
      <c r="F13" t="s">
        <v>19</v>
      </c>
      <c r="G13" t="s">
        <v>19</v>
      </c>
      <c r="I13" t="s">
        <v>13</v>
      </c>
      <c r="J13" t="s">
        <v>13</v>
      </c>
      <c r="L13" t="s">
        <v>10</v>
      </c>
    </row>
    <row r="14" spans="2:18" x14ac:dyDescent="0.25">
      <c r="B14">
        <v>1E-3</v>
      </c>
      <c r="C14">
        <v>0.21433850702143378</v>
      </c>
      <c r="D14">
        <v>2.5603116150315994E-2</v>
      </c>
      <c r="E14">
        <v>0.48780487804878042</v>
      </c>
      <c r="F14">
        <v>0.3473762010347376</v>
      </c>
      <c r="G14">
        <v>3.3869739061018769E-2</v>
      </c>
      <c r="H14">
        <v>1.4412416851441241</v>
      </c>
      <c r="I14">
        <v>0.60606060606060597</v>
      </c>
      <c r="J14">
        <v>0.18857872612229254</v>
      </c>
      <c r="K14">
        <v>0.53215077605321504</v>
      </c>
      <c r="L14">
        <v>0.35476718403547669</v>
      </c>
    </row>
    <row r="15" spans="2:18" x14ac:dyDescent="0.25">
      <c r="B15">
        <v>1</v>
      </c>
      <c r="C15">
        <v>0.38518518518518513</v>
      </c>
      <c r="D15">
        <v>2.5660011963983341E-2</v>
      </c>
      <c r="E15">
        <v>0.57777777777777772</v>
      </c>
      <c r="F15">
        <v>0.54074074074074074</v>
      </c>
      <c r="G15">
        <v>2.5660011963983403E-2</v>
      </c>
      <c r="H15">
        <v>1.6222222222222222</v>
      </c>
      <c r="I15">
        <v>0.8222222222222223</v>
      </c>
      <c r="J15">
        <v>7.6980035891950085E-2</v>
      </c>
      <c r="K15">
        <v>0.66666666666666663</v>
      </c>
      <c r="L15">
        <v>0.53333333333333333</v>
      </c>
    </row>
    <row r="16" spans="2:18" x14ac:dyDescent="0.25">
      <c r="B16">
        <v>4</v>
      </c>
      <c r="C16">
        <v>0.60407569141193596</v>
      </c>
      <c r="D16">
        <v>3.3352079293710646E-2</v>
      </c>
      <c r="F16">
        <v>1.0917030567685588</v>
      </c>
      <c r="G16">
        <v>5.7767495874772694E-2</v>
      </c>
      <c r="I16">
        <v>3.2532751091703052</v>
      </c>
      <c r="J16">
        <v>4.366812227074246E-2</v>
      </c>
      <c r="L16">
        <v>0.67685589519650657</v>
      </c>
    </row>
    <row r="17" spans="2:12" x14ac:dyDescent="0.25">
      <c r="B17">
        <v>8</v>
      </c>
      <c r="C17">
        <v>0.87967326421614833</v>
      </c>
      <c r="D17">
        <v>5.8184917302708528E-2</v>
      </c>
      <c r="F17">
        <v>2.0159178971620064</v>
      </c>
      <c r="G17">
        <v>8.3259730695574366E-2</v>
      </c>
      <c r="I17">
        <v>3.6433134359618808</v>
      </c>
      <c r="J17">
        <v>0.22137958339887001</v>
      </c>
      <c r="L17">
        <v>0.96764059063776309</v>
      </c>
    </row>
    <row r="18" spans="2:12" x14ac:dyDescent="0.25">
      <c r="B18">
        <v>14</v>
      </c>
      <c r="C18">
        <v>1.4454277286135693</v>
      </c>
      <c r="D18">
        <v>0.12184890591340951</v>
      </c>
      <c r="E18">
        <v>0.55309734513274345</v>
      </c>
      <c r="F18">
        <v>2.610619469026549</v>
      </c>
      <c r="G18">
        <v>0.11706864208250402</v>
      </c>
      <c r="H18">
        <v>0.75221238938053103</v>
      </c>
      <c r="I18">
        <v>4.7418879056047203</v>
      </c>
      <c r="J18">
        <v>0.29461628842829185</v>
      </c>
      <c r="K18">
        <v>0.68584070796460184</v>
      </c>
      <c r="L18">
        <v>1.7256637168141593</v>
      </c>
    </row>
    <row r="19" spans="2:12" x14ac:dyDescent="0.25">
      <c r="B19">
        <v>33</v>
      </c>
      <c r="C19">
        <v>2.5252525252525255</v>
      </c>
      <c r="D19">
        <v>0.28823931248828549</v>
      </c>
      <c r="F19">
        <v>3.5786435786435788</v>
      </c>
      <c r="G19">
        <v>5.4472109922588489E-2</v>
      </c>
      <c r="I19">
        <v>6.0317460317460316</v>
      </c>
      <c r="J19">
        <v>0.61386950278227337</v>
      </c>
      <c r="L19">
        <v>2.6623376623376624</v>
      </c>
    </row>
    <row r="20" spans="2:12" x14ac:dyDescent="0.25">
      <c r="B20">
        <v>53</v>
      </c>
      <c r="C20">
        <v>2.9148311306901618</v>
      </c>
      <c r="D20">
        <v>0.32096171797935968</v>
      </c>
      <c r="E20">
        <v>0.66079295154185014</v>
      </c>
      <c r="F20">
        <v>4.0088105726872243</v>
      </c>
      <c r="G20">
        <v>0.14443697190092547</v>
      </c>
      <c r="H20">
        <v>1.2555066079295154</v>
      </c>
      <c r="I20">
        <v>6.152716593245227</v>
      </c>
      <c r="J20">
        <v>0.52786900052918306</v>
      </c>
      <c r="K20">
        <v>0.85903083700440519</v>
      </c>
      <c r="L20">
        <v>2.6651982378854622</v>
      </c>
    </row>
    <row r="21" spans="2:12" x14ac:dyDescent="0.25">
      <c r="B21">
        <v>90</v>
      </c>
      <c r="C21">
        <v>3.2967836257309937</v>
      </c>
      <c r="D21">
        <v>0.14268436619841476</v>
      </c>
      <c r="E21">
        <v>0.72368421052631582</v>
      </c>
      <c r="F21">
        <v>4.5175438596491224</v>
      </c>
      <c r="G21">
        <v>0.21148356932002074</v>
      </c>
      <c r="H21">
        <v>1.4254385964912282</v>
      </c>
      <c r="I21">
        <v>6.447368421052631</v>
      </c>
      <c r="J21">
        <v>0.3070175438596493</v>
      </c>
      <c r="K21">
        <v>1.0307017543859649</v>
      </c>
      <c r="L21">
        <v>2.9605263157894739</v>
      </c>
    </row>
    <row r="23" spans="2:12" x14ac:dyDescent="0.25">
      <c r="B23" s="2" t="s">
        <v>77</v>
      </c>
      <c r="C23" t="s">
        <v>16</v>
      </c>
      <c r="D23" t="s">
        <v>16</v>
      </c>
      <c r="F23" t="s">
        <v>19</v>
      </c>
      <c r="G23" t="s">
        <v>19</v>
      </c>
      <c r="I23" t="s">
        <v>13</v>
      </c>
      <c r="J23" t="s">
        <v>13</v>
      </c>
      <c r="L23" t="s">
        <v>10</v>
      </c>
    </row>
    <row r="24" spans="2:12" x14ac:dyDescent="0.25">
      <c r="B24">
        <v>1E-3</v>
      </c>
      <c r="C24">
        <v>6.913333333333334</v>
      </c>
      <c r="D24">
        <v>1.154700538379227E-2</v>
      </c>
      <c r="E24">
        <v>6.45</v>
      </c>
      <c r="F24">
        <v>6.7366666666666672</v>
      </c>
      <c r="G24">
        <v>4.5092497528228866E-2</v>
      </c>
      <c r="H24">
        <v>6.26</v>
      </c>
      <c r="I24">
        <v>7.333333333333333</v>
      </c>
      <c r="J24">
        <v>8.1445278152470574E-2</v>
      </c>
      <c r="K24">
        <v>7.67</v>
      </c>
      <c r="L24">
        <v>8.06</v>
      </c>
    </row>
    <row r="25" spans="2:12" x14ac:dyDescent="0.25">
      <c r="B25">
        <v>1</v>
      </c>
      <c r="C25">
        <v>6.9233333333333329</v>
      </c>
      <c r="D25">
        <v>2.88675134594817E-2</v>
      </c>
      <c r="E25">
        <v>6.51</v>
      </c>
      <c r="F25">
        <v>6.6766666666666667</v>
      </c>
      <c r="G25">
        <v>6.4291005073286334E-2</v>
      </c>
      <c r="H25">
        <v>6.29</v>
      </c>
      <c r="I25">
        <v>7.1166666666666671</v>
      </c>
      <c r="J25">
        <v>6.3508529610859024E-2</v>
      </c>
      <c r="K25">
        <v>7.63</v>
      </c>
      <c r="L25">
        <v>7.96</v>
      </c>
    </row>
    <row r="26" spans="2:12" x14ac:dyDescent="0.25">
      <c r="B26">
        <v>4</v>
      </c>
      <c r="C26">
        <v>6.7466666666666661</v>
      </c>
      <c r="D26">
        <v>2.5166114784235766E-2</v>
      </c>
      <c r="F26">
        <v>6.5533333333333319</v>
      </c>
      <c r="G26">
        <v>4.0414518843273822E-2</v>
      </c>
      <c r="I26">
        <v>6.1850000000000005</v>
      </c>
      <c r="J26">
        <v>4.9497474683057895E-2</v>
      </c>
    </row>
    <row r="27" spans="2:12" x14ac:dyDescent="0.25">
      <c r="B27">
        <v>8</v>
      </c>
      <c r="C27">
        <v>6.663333333333334</v>
      </c>
      <c r="D27">
        <v>6.4291005073286514E-2</v>
      </c>
      <c r="F27">
        <v>6.47</v>
      </c>
      <c r="G27">
        <v>5.1961524227066236E-2</v>
      </c>
      <c r="I27">
        <v>6.3233333333333333</v>
      </c>
      <c r="J27">
        <v>3.055050463303877E-2</v>
      </c>
      <c r="L27">
        <v>7.49</v>
      </c>
    </row>
    <row r="28" spans="2:12" x14ac:dyDescent="0.25">
      <c r="B28">
        <v>14</v>
      </c>
      <c r="C28">
        <v>6.42</v>
      </c>
      <c r="D28">
        <v>7.0710678118654502E-2</v>
      </c>
      <c r="E28">
        <v>6.72</v>
      </c>
      <c r="F28">
        <v>6.3266666666666671</v>
      </c>
      <c r="G28">
        <v>0.16862186493255626</v>
      </c>
      <c r="H28">
        <v>6.54</v>
      </c>
      <c r="I28">
        <v>6.29</v>
      </c>
      <c r="J28">
        <v>4.0000000000000036E-2</v>
      </c>
      <c r="K28">
        <v>7.34</v>
      </c>
      <c r="L28">
        <v>7.44</v>
      </c>
    </row>
    <row r="29" spans="2:12" x14ac:dyDescent="0.25">
      <c r="B29">
        <v>33</v>
      </c>
      <c r="C29">
        <v>6.13</v>
      </c>
      <c r="D29">
        <v>9.9999999999997868E-3</v>
      </c>
      <c r="F29">
        <v>5.956666666666667</v>
      </c>
      <c r="G29">
        <v>0.13613718571108122</v>
      </c>
      <c r="I29">
        <v>7.1449999999999996</v>
      </c>
      <c r="J29">
        <v>0.17677669529663689</v>
      </c>
      <c r="L29">
        <v>7.82</v>
      </c>
    </row>
    <row r="30" spans="2:12" x14ac:dyDescent="0.25">
      <c r="B30">
        <v>53</v>
      </c>
      <c r="C30">
        <v>6.22</v>
      </c>
      <c r="D30">
        <v>5.291502622129169E-2</v>
      </c>
      <c r="E30">
        <v>6.62</v>
      </c>
      <c r="F30">
        <v>6.1466666666666674</v>
      </c>
      <c r="G30">
        <v>0.11590225767142483</v>
      </c>
      <c r="H30">
        <v>6.48</v>
      </c>
      <c r="I30">
        <v>6.9766666666666666</v>
      </c>
      <c r="J30">
        <v>2.0816659994661379E-2</v>
      </c>
      <c r="K30">
        <v>7.47</v>
      </c>
      <c r="L30">
        <v>7.8</v>
      </c>
    </row>
    <row r="31" spans="2:12" x14ac:dyDescent="0.25">
      <c r="B31">
        <v>90</v>
      </c>
      <c r="C31">
        <v>5.98</v>
      </c>
      <c r="D31">
        <v>3.4641016151377324E-2</v>
      </c>
      <c r="E31">
        <v>6.53</v>
      </c>
      <c r="F31">
        <v>5.9033333333333333</v>
      </c>
      <c r="G31">
        <v>3.2145502536643514E-2</v>
      </c>
      <c r="H31">
        <v>6.37</v>
      </c>
      <c r="I31">
        <v>6.9033333333333333</v>
      </c>
      <c r="J31">
        <v>6.8068592855540844E-2</v>
      </c>
      <c r="K31">
        <v>7.45</v>
      </c>
      <c r="L31">
        <v>7.85</v>
      </c>
    </row>
    <row r="33" spans="2:12" x14ac:dyDescent="0.25">
      <c r="B33" s="2" t="s">
        <v>78</v>
      </c>
      <c r="C33" t="s">
        <v>16</v>
      </c>
      <c r="D33" t="s">
        <v>16</v>
      </c>
      <c r="F33" t="s">
        <v>19</v>
      </c>
      <c r="G33" t="s">
        <v>19</v>
      </c>
      <c r="I33" t="s">
        <v>13</v>
      </c>
      <c r="J33" t="s">
        <v>13</v>
      </c>
      <c r="L33" t="s">
        <v>49</v>
      </c>
    </row>
    <row r="34" spans="2:12" x14ac:dyDescent="0.25">
      <c r="B34">
        <v>1E-3</v>
      </c>
      <c r="C34">
        <v>286.96666666666664</v>
      </c>
      <c r="D34">
        <v>4.5938364504337068</v>
      </c>
      <c r="E34">
        <v>281.2</v>
      </c>
      <c r="F34">
        <v>249.6</v>
      </c>
      <c r="G34">
        <v>7.9956238030562661</v>
      </c>
      <c r="H34">
        <v>113.8</v>
      </c>
      <c r="I34">
        <v>245.93333333333331</v>
      </c>
      <c r="J34">
        <v>5.644761583391575</v>
      </c>
      <c r="K34">
        <v>233.3</v>
      </c>
      <c r="L34">
        <v>214.6</v>
      </c>
    </row>
    <row r="35" spans="2:12" x14ac:dyDescent="0.25">
      <c r="B35">
        <v>1</v>
      </c>
      <c r="C35">
        <v>271.43333333333334</v>
      </c>
      <c r="D35">
        <v>2.2233608194203023</v>
      </c>
      <c r="E35">
        <v>306</v>
      </c>
      <c r="F35">
        <v>229.79999999999998</v>
      </c>
      <c r="G35">
        <v>11.931470990619715</v>
      </c>
      <c r="H35">
        <v>121.5</v>
      </c>
      <c r="I35">
        <v>218</v>
      </c>
      <c r="J35">
        <v>1.5874507866387555</v>
      </c>
      <c r="K35">
        <v>210</v>
      </c>
      <c r="L35">
        <v>193.8</v>
      </c>
    </row>
    <row r="36" spans="2:12" x14ac:dyDescent="0.25">
      <c r="B36">
        <v>4</v>
      </c>
      <c r="C36">
        <v>199.0333333333333</v>
      </c>
      <c r="D36">
        <v>15.931833960135702</v>
      </c>
      <c r="F36">
        <v>109.93333333333332</v>
      </c>
      <c r="G36">
        <v>9.7766729173749773</v>
      </c>
      <c r="I36">
        <v>83.333333333333329</v>
      </c>
      <c r="J36">
        <v>7.0465121395860306</v>
      </c>
    </row>
    <row r="37" spans="2:12" x14ac:dyDescent="0.25">
      <c r="B37">
        <v>8</v>
      </c>
      <c r="C37">
        <v>106.39999999999999</v>
      </c>
      <c r="D37">
        <v>10.085137579626767</v>
      </c>
      <c r="F37">
        <v>82.86666666666666</v>
      </c>
      <c r="G37">
        <v>17.263931572308056</v>
      </c>
      <c r="I37">
        <v>94.09999999999998</v>
      </c>
      <c r="J37">
        <v>5.5758407437802626</v>
      </c>
      <c r="L37">
        <v>106.6</v>
      </c>
    </row>
    <row r="38" spans="2:12" x14ac:dyDescent="0.25">
      <c r="B38">
        <v>14</v>
      </c>
      <c r="C38">
        <v>94.25</v>
      </c>
      <c r="D38">
        <v>2.7577164466275392</v>
      </c>
      <c r="E38">
        <v>334.8</v>
      </c>
      <c r="F38">
        <v>86.966666666666683</v>
      </c>
      <c r="G38">
        <v>7.2279549897141218</v>
      </c>
      <c r="H38">
        <v>130</v>
      </c>
      <c r="I38">
        <v>76.5</v>
      </c>
      <c r="J38">
        <v>4.3863424398922621</v>
      </c>
      <c r="K38">
        <v>208.6</v>
      </c>
      <c r="L38">
        <v>49.599999999999994</v>
      </c>
    </row>
    <row r="39" spans="2:12" x14ac:dyDescent="0.25">
      <c r="B39">
        <v>33</v>
      </c>
      <c r="C39">
        <v>103.39999999999999</v>
      </c>
      <c r="D39">
        <v>5.2048054718692383</v>
      </c>
      <c r="F39">
        <v>99.866666666666674</v>
      </c>
      <c r="G39">
        <v>6.0541996443240391</v>
      </c>
      <c r="I39">
        <v>-36.20000000000001</v>
      </c>
      <c r="J39">
        <v>5.9101607423148872</v>
      </c>
      <c r="L39">
        <v>-5.4000000000000057</v>
      </c>
    </row>
    <row r="40" spans="2:12" x14ac:dyDescent="0.25">
      <c r="B40">
        <v>53</v>
      </c>
      <c r="C40">
        <v>115.66666666666667</v>
      </c>
      <c r="D40">
        <v>5.0292477900112829</v>
      </c>
      <c r="E40">
        <v>274.3</v>
      </c>
      <c r="F40">
        <v>110.23333333333333</v>
      </c>
      <c r="G40">
        <v>1.379613472438322</v>
      </c>
      <c r="H40">
        <v>144</v>
      </c>
      <c r="I40">
        <v>-47.466666666666669</v>
      </c>
      <c r="J40">
        <v>4.4769781475157133</v>
      </c>
      <c r="K40">
        <v>280.5</v>
      </c>
      <c r="L40">
        <v>-19.800000000000011</v>
      </c>
    </row>
    <row r="41" spans="2:12" x14ac:dyDescent="0.25">
      <c r="B41">
        <v>90</v>
      </c>
      <c r="C41">
        <v>118.53333333333335</v>
      </c>
      <c r="D41">
        <v>2.793444707405774</v>
      </c>
      <c r="E41">
        <v>188.5</v>
      </c>
      <c r="F41">
        <v>116.76666666666667</v>
      </c>
      <c r="G41">
        <v>2.490649179096351</v>
      </c>
      <c r="H41">
        <v>116.6</v>
      </c>
      <c r="I41">
        <v>-58.933333333333316</v>
      </c>
      <c r="J41">
        <v>2.4006943440041155</v>
      </c>
      <c r="K41">
        <v>192.4</v>
      </c>
      <c r="L41">
        <v>-55.900000000000006</v>
      </c>
    </row>
    <row r="43" spans="2:12" x14ac:dyDescent="0.25">
      <c r="B43" s="2" t="s">
        <v>80</v>
      </c>
      <c r="C43" t="s">
        <v>16</v>
      </c>
      <c r="D43" t="s">
        <v>16</v>
      </c>
      <c r="F43" t="s">
        <v>19</v>
      </c>
      <c r="G43" t="s">
        <v>19</v>
      </c>
      <c r="I43" t="s">
        <v>13</v>
      </c>
      <c r="J43" t="s">
        <v>13</v>
      </c>
      <c r="L43" t="s">
        <v>10</v>
      </c>
    </row>
    <row r="44" spans="2:12" x14ac:dyDescent="0.25">
      <c r="B44">
        <v>1E-3</v>
      </c>
      <c r="C44">
        <v>16.01595835466803</v>
      </c>
      <c r="D44">
        <v>1.4728778237485638</v>
      </c>
      <c r="E44">
        <v>26.190476190476186</v>
      </c>
      <c r="F44">
        <v>24.449958643507031</v>
      </c>
      <c r="G44">
        <v>1.792335249731265</v>
      </c>
      <c r="H44">
        <v>67.708333333333343</v>
      </c>
      <c r="I44">
        <v>31.019781512197486</v>
      </c>
      <c r="J44">
        <v>7.2231664338465293</v>
      </c>
      <c r="K44">
        <v>26.666666666666668</v>
      </c>
      <c r="L44">
        <v>18.604651162790699</v>
      </c>
    </row>
    <row r="45" spans="2:12" x14ac:dyDescent="0.25">
      <c r="B45">
        <v>1</v>
      </c>
      <c r="C45">
        <v>19.39906156103369</v>
      </c>
      <c r="D45">
        <v>0.73331791860106865</v>
      </c>
      <c r="E45">
        <v>28.888888888888886</v>
      </c>
      <c r="F45">
        <v>25.368458652790295</v>
      </c>
      <c r="G45">
        <v>0.55876156831075652</v>
      </c>
      <c r="H45">
        <v>66.972477064220186</v>
      </c>
      <c r="I45">
        <v>29.834486312072915</v>
      </c>
      <c r="J45">
        <v>1.4026741008964549</v>
      </c>
      <c r="K45">
        <v>31.25</v>
      </c>
      <c r="L45">
        <v>18.897637795275589</v>
      </c>
    </row>
    <row r="46" spans="2:12" x14ac:dyDescent="0.25">
      <c r="B46">
        <v>4</v>
      </c>
      <c r="C46">
        <v>27.601152045318027</v>
      </c>
      <c r="D46">
        <v>1.054186672351888</v>
      </c>
      <c r="F46">
        <v>48.260432378079436</v>
      </c>
      <c r="G46">
        <v>3.2148405178674144</v>
      </c>
      <c r="I46">
        <v>78.850232982772312</v>
      </c>
      <c r="J46">
        <v>0.90621078503527941</v>
      </c>
      <c r="L46">
        <v>27.927927927927932</v>
      </c>
    </row>
    <row r="47" spans="2:12" x14ac:dyDescent="0.25">
      <c r="B47">
        <v>8</v>
      </c>
      <c r="C47">
        <v>40.249838385900446</v>
      </c>
      <c r="D47">
        <v>2.0149123362415269</v>
      </c>
      <c r="F47">
        <v>83.144489030609179</v>
      </c>
      <c r="G47">
        <v>3.1058390605718702</v>
      </c>
      <c r="I47">
        <v>79.288940676715058</v>
      </c>
      <c r="J47">
        <v>0.7348215506332908</v>
      </c>
      <c r="L47">
        <v>39.285714285714278</v>
      </c>
    </row>
    <row r="48" spans="2:12" x14ac:dyDescent="0.25">
      <c r="B48">
        <v>14</v>
      </c>
      <c r="C48">
        <v>63.328438328438324</v>
      </c>
      <c r="D48">
        <v>1.8516952535237023</v>
      </c>
      <c r="E48">
        <v>27.472527472527482</v>
      </c>
      <c r="F48">
        <v>88.946759259259238</v>
      </c>
      <c r="G48">
        <v>2.9646578991834156</v>
      </c>
      <c r="H48">
        <v>36.956521739130437</v>
      </c>
      <c r="I48">
        <v>82.747925980398747</v>
      </c>
      <c r="J48">
        <v>0.16478052875092628</v>
      </c>
      <c r="K48">
        <v>28.703703703703702</v>
      </c>
      <c r="L48">
        <v>64.462809917355372</v>
      </c>
    </row>
    <row r="49" spans="2:12" x14ac:dyDescent="0.25">
      <c r="B49">
        <v>33</v>
      </c>
      <c r="C49">
        <v>95.963963963963963</v>
      </c>
      <c r="D49">
        <v>4.0541741723946645</v>
      </c>
      <c r="F49">
        <v>100</v>
      </c>
      <c r="G49">
        <v>0</v>
      </c>
      <c r="I49">
        <v>99.030303030303017</v>
      </c>
      <c r="J49">
        <v>1.6795644194607362</v>
      </c>
      <c r="L49">
        <v>94.615384615384599</v>
      </c>
    </row>
    <row r="50" spans="2:12" x14ac:dyDescent="0.25">
      <c r="B50">
        <v>53</v>
      </c>
      <c r="C50">
        <v>93.022128556375137</v>
      </c>
      <c r="D50">
        <v>3.4571582553265769</v>
      </c>
      <c r="E50">
        <v>29.702970297029697</v>
      </c>
      <c r="F50">
        <v>96.989217985781565</v>
      </c>
      <c r="G50">
        <v>1.073092382680866</v>
      </c>
      <c r="H50">
        <v>62.637362637362649</v>
      </c>
      <c r="I50">
        <v>92.113575523851907</v>
      </c>
      <c r="J50">
        <v>1.4374987820063032</v>
      </c>
      <c r="K50">
        <v>33.620689655172413</v>
      </c>
      <c r="L50">
        <v>91.666666666666657</v>
      </c>
    </row>
    <row r="51" spans="2:12" x14ac:dyDescent="0.25">
      <c r="B51">
        <v>90</v>
      </c>
      <c r="C51">
        <v>91.944590672135575</v>
      </c>
      <c r="D51">
        <v>5.1320500525526587</v>
      </c>
      <c r="E51">
        <v>35.483870967741943</v>
      </c>
      <c r="F51">
        <v>95.100553041729498</v>
      </c>
      <c r="G51">
        <v>1.5808408487836108</v>
      </c>
      <c r="H51">
        <v>64.356435643564367</v>
      </c>
      <c r="I51">
        <v>87.130178008096721</v>
      </c>
      <c r="J51">
        <v>3.1984455930638642</v>
      </c>
      <c r="K51">
        <v>41.228070175438596</v>
      </c>
      <c r="L51">
        <v>96.428571428571431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1"/>
  <sheetViews>
    <sheetView workbookViewId="0">
      <selection sqref="A1:H1048576"/>
    </sheetView>
  </sheetViews>
  <sheetFormatPr defaultRowHeight="15" x14ac:dyDescent="0.25"/>
  <cols>
    <col min="1" max="1" width="9.7109375" bestFit="1" customWidth="1"/>
  </cols>
  <sheetData>
    <row r="3" spans="1:1" x14ac:dyDescent="0.25">
      <c r="A3" s="2"/>
    </row>
    <row r="10" spans="1:1" x14ac:dyDescent="0.25">
      <c r="A10" s="2"/>
    </row>
    <row r="17" spans="1:1" x14ac:dyDescent="0.25">
      <c r="A17" s="2"/>
    </row>
    <row r="24" spans="1:1" x14ac:dyDescent="0.25">
      <c r="A24" s="2"/>
    </row>
    <row r="31" spans="1:1" x14ac:dyDescent="0.25">
      <c r="A3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5"/>
  <sheetViews>
    <sheetView tabSelected="1" topLeftCell="A103" zoomScale="70" zoomScaleNormal="70" workbookViewId="0">
      <selection activeCell="U154" sqref="U154"/>
    </sheetView>
  </sheetViews>
  <sheetFormatPr defaultRowHeight="15" x14ac:dyDescent="0.25"/>
  <cols>
    <col min="2" max="2" width="12.85546875" bestFit="1" customWidth="1"/>
    <col min="4" max="4" width="17.5703125" bestFit="1" customWidth="1"/>
    <col min="5" max="14" width="9.140625" style="4"/>
    <col min="15" max="15" width="11.140625" style="4" bestFit="1" customWidth="1"/>
    <col min="16" max="16" width="9.140625" style="4"/>
  </cols>
  <sheetData>
    <row r="1" spans="1:29" x14ac:dyDescent="0.25">
      <c r="O1" s="28" t="s">
        <v>89</v>
      </c>
      <c r="P1" s="28"/>
      <c r="R1" s="28" t="s">
        <v>85</v>
      </c>
      <c r="S1" s="28"/>
      <c r="U1" s="2" t="s">
        <v>86</v>
      </c>
      <c r="V1" s="2" t="s">
        <v>5</v>
      </c>
      <c r="AC1" t="s">
        <v>95</v>
      </c>
    </row>
    <row r="2" spans="1:29" s="2" customForma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8" t="s">
        <v>4</v>
      </c>
      <c r="F2" s="28"/>
      <c r="G2" s="28"/>
      <c r="H2" s="28" t="s">
        <v>87</v>
      </c>
      <c r="I2" s="28"/>
      <c r="J2" s="28"/>
      <c r="K2" s="28" t="s">
        <v>88</v>
      </c>
      <c r="L2" s="28"/>
      <c r="M2" s="28"/>
      <c r="N2" s="27"/>
      <c r="O2" s="27" t="s">
        <v>7</v>
      </c>
      <c r="P2" s="27" t="s">
        <v>8</v>
      </c>
      <c r="R2" s="2" t="s">
        <v>7</v>
      </c>
      <c r="S2" s="2" t="s">
        <v>8</v>
      </c>
      <c r="U2" s="2" t="s">
        <v>83</v>
      </c>
      <c r="V2" s="2" t="s">
        <v>84</v>
      </c>
    </row>
    <row r="3" spans="1:29" x14ac:dyDescent="0.25">
      <c r="A3" s="3" t="s">
        <v>10</v>
      </c>
      <c r="B3" s="3">
        <v>0</v>
      </c>
      <c r="C3" s="3" t="s">
        <v>11</v>
      </c>
      <c r="D3" s="3">
        <v>0.65</v>
      </c>
      <c r="E3" s="4">
        <v>3862.8</v>
      </c>
      <c r="F3" s="4">
        <v>3858.7</v>
      </c>
      <c r="H3" s="5">
        <f>(E3/60)-$V$17</f>
        <v>63.917121212121224</v>
      </c>
      <c r="I3" s="5">
        <f>(F3/60)-$V$17</f>
        <v>63.848787878787881</v>
      </c>
      <c r="J3" s="5"/>
      <c r="K3" s="6">
        <f t="shared" ref="K3:M20" si="0">H3*(1/$D3)</f>
        <v>98.334032634032638</v>
      </c>
      <c r="L3" s="6">
        <f t="shared" si="0"/>
        <v>98.228904428904428</v>
      </c>
      <c r="M3" s="6"/>
      <c r="N3" s="6"/>
      <c r="O3" s="7">
        <f>AVERAGE(K3:L3)</f>
        <v>98.281468531468533</v>
      </c>
      <c r="P3" s="4">
        <f>STDEV(K3:L3)</f>
        <v>7.4336866740127724E-2</v>
      </c>
      <c r="R3">
        <v>98.993589743589752</v>
      </c>
      <c r="S3">
        <v>7.4336866740137772E-2</v>
      </c>
      <c r="U3">
        <v>26.5</v>
      </c>
      <c r="V3">
        <f>U3/60</f>
        <v>0.44166666666666665</v>
      </c>
      <c r="AC3" s="8">
        <f>100-O3/R3*100</f>
        <v>0.71936093434507598</v>
      </c>
    </row>
    <row r="4" spans="1:29" x14ac:dyDescent="0.25">
      <c r="A4" s="3" t="s">
        <v>10</v>
      </c>
      <c r="B4" s="3">
        <v>0</v>
      </c>
      <c r="C4" s="3" t="s">
        <v>11</v>
      </c>
      <c r="D4" s="3">
        <v>0.65</v>
      </c>
      <c r="E4" s="4">
        <v>3857.9</v>
      </c>
      <c r="F4" s="4">
        <v>3873.3</v>
      </c>
      <c r="G4" s="4">
        <v>3868.4</v>
      </c>
      <c r="H4" s="5">
        <f>(E4/60)-$V$17</f>
        <v>63.835454545454546</v>
      </c>
      <c r="I4" s="5">
        <f>(F4/60)-$V$17</f>
        <v>64.092121212121214</v>
      </c>
      <c r="J4" s="5">
        <f>(G4/60)-$V$17</f>
        <v>64.010454545454536</v>
      </c>
      <c r="K4" s="6">
        <f t="shared" si="0"/>
        <v>98.208391608391594</v>
      </c>
      <c r="L4" s="6">
        <f t="shared" si="0"/>
        <v>98.603263403263398</v>
      </c>
      <c r="M4" s="6">
        <f>J4*(1/$D4)</f>
        <v>98.477622377622353</v>
      </c>
      <c r="N4" s="6"/>
      <c r="O4" s="6">
        <f>AVERAGE(K4:M4)</f>
        <v>98.42975912975912</v>
      </c>
      <c r="P4" s="5">
        <f>STDEV(K4:M4)</f>
        <v>0.20174018307797129</v>
      </c>
      <c r="R4">
        <v>99.141880341880324</v>
      </c>
      <c r="S4">
        <v>0.20174018307797129</v>
      </c>
      <c r="U4">
        <v>29.9</v>
      </c>
      <c r="V4">
        <f t="shared" ref="V4:V13" si="1">U4/60</f>
        <v>0.49833333333333329</v>
      </c>
      <c r="AC4" s="8">
        <f t="shared" ref="AC4:AC67" si="2">100-O4/R4*100</f>
        <v>0.71828495653454638</v>
      </c>
    </row>
    <row r="5" spans="1:29" x14ac:dyDescent="0.25">
      <c r="A5" s="3" t="s">
        <v>12</v>
      </c>
      <c r="B5" s="3">
        <v>0</v>
      </c>
      <c r="C5" s="3" t="s">
        <v>11</v>
      </c>
      <c r="D5" s="3">
        <v>0.65</v>
      </c>
      <c r="E5" s="4">
        <v>3861.4</v>
      </c>
      <c r="F5" s="4">
        <v>3855</v>
      </c>
      <c r="H5" s="5">
        <f>(E5/60)-$V$17</f>
        <v>63.893787878787883</v>
      </c>
      <c r="I5" s="5">
        <f>(F5/60)-$V$17</f>
        <v>63.787121212121214</v>
      </c>
      <c r="J5" s="5"/>
      <c r="K5" s="6">
        <f t="shared" si="0"/>
        <v>98.298135198135199</v>
      </c>
      <c r="L5" s="6">
        <f t="shared" si="0"/>
        <v>98.134032634032621</v>
      </c>
      <c r="M5" s="6"/>
      <c r="N5" s="6"/>
      <c r="O5" s="7">
        <f>AVERAGE(K5:L5)</f>
        <v>98.216083916083903</v>
      </c>
      <c r="P5" s="4">
        <f>STDEV(K5:L5)</f>
        <v>0.11603803588703282</v>
      </c>
      <c r="R5">
        <v>98.928205128205121</v>
      </c>
      <c r="S5">
        <v>0.11603803588702277</v>
      </c>
      <c r="U5">
        <v>28.1</v>
      </c>
      <c r="V5">
        <f t="shared" si="1"/>
        <v>0.46833333333333338</v>
      </c>
      <c r="AC5" s="8">
        <f t="shared" si="2"/>
        <v>0.71983638154391372</v>
      </c>
    </row>
    <row r="6" spans="1:29" x14ac:dyDescent="0.25">
      <c r="A6" s="3" t="s">
        <v>12</v>
      </c>
      <c r="B6" s="3">
        <v>0</v>
      </c>
      <c r="C6" s="3" t="s">
        <v>11</v>
      </c>
      <c r="D6" s="3">
        <v>0.65</v>
      </c>
      <c r="E6" s="4">
        <v>3856.6</v>
      </c>
      <c r="F6" s="4">
        <v>3815.3</v>
      </c>
      <c r="G6" s="4">
        <v>3815.5</v>
      </c>
      <c r="H6" s="5">
        <f>(E6/60)-$V$17</f>
        <v>63.813787878787885</v>
      </c>
      <c r="I6" s="5">
        <f>(F6/60)-$V$17</f>
        <v>63.125454545454552</v>
      </c>
      <c r="J6" s="5">
        <f>(G6/60)-$V$17</f>
        <v>63.128787878787882</v>
      </c>
      <c r="K6" s="6">
        <f t="shared" si="0"/>
        <v>98.175058275058277</v>
      </c>
      <c r="L6" s="6">
        <f t="shared" si="0"/>
        <v>97.116083916083923</v>
      </c>
      <c r="M6" s="6">
        <f>J6*(1/$D6)</f>
        <v>97.121212121212125</v>
      </c>
      <c r="N6" s="6"/>
      <c r="O6" s="6">
        <f>AVERAGE(K6:M6)</f>
        <v>97.470784770784761</v>
      </c>
      <c r="P6" s="5">
        <f>STDEV(K6:M6)</f>
        <v>0.60992413564165326</v>
      </c>
      <c r="R6">
        <v>98.182905982905979</v>
      </c>
      <c r="S6">
        <v>0.60992413564165315</v>
      </c>
      <c r="U6">
        <v>26.5</v>
      </c>
      <c r="V6">
        <f t="shared" si="1"/>
        <v>0.44166666666666665</v>
      </c>
      <c r="AC6" s="8">
        <f t="shared" si="2"/>
        <v>0.72530060603951085</v>
      </c>
    </row>
    <row r="7" spans="1:29" x14ac:dyDescent="0.25">
      <c r="A7" s="3" t="s">
        <v>15</v>
      </c>
      <c r="B7" s="3">
        <v>0</v>
      </c>
      <c r="C7" s="3" t="s">
        <v>11</v>
      </c>
      <c r="D7" s="3">
        <v>0.65</v>
      </c>
      <c r="E7" s="4">
        <v>3756.4</v>
      </c>
      <c r="F7" s="4">
        <v>3765.6</v>
      </c>
      <c r="H7" s="5">
        <f>(E7/60)-$V$17</f>
        <v>62.143787878787883</v>
      </c>
      <c r="I7" s="5">
        <f>(F7/60)-$V$17</f>
        <v>62.297121212121212</v>
      </c>
      <c r="J7" s="5"/>
      <c r="K7" s="6">
        <f t="shared" si="0"/>
        <v>95.605827505827506</v>
      </c>
      <c r="L7" s="6">
        <f t="shared" si="0"/>
        <v>95.841724941724934</v>
      </c>
      <c r="M7" s="6"/>
      <c r="N7" s="6"/>
      <c r="O7" s="7">
        <f>AVERAGE(K7:L7)</f>
        <v>95.723776223776213</v>
      </c>
      <c r="P7" s="4">
        <f>STDEV(K7:L7)</f>
        <v>0.16680467658759021</v>
      </c>
      <c r="R7">
        <v>96.435897435897431</v>
      </c>
      <c r="S7">
        <v>0.16680467658759021</v>
      </c>
      <c r="U7">
        <v>26.6</v>
      </c>
      <c r="V7">
        <f t="shared" si="1"/>
        <v>0.44333333333333336</v>
      </c>
      <c r="AC7" s="8">
        <f t="shared" si="2"/>
        <v>0.73843997002731498</v>
      </c>
    </row>
    <row r="8" spans="1:29" x14ac:dyDescent="0.25">
      <c r="A8" s="3" t="s">
        <v>15</v>
      </c>
      <c r="B8" s="3">
        <v>0</v>
      </c>
      <c r="C8" s="3" t="s">
        <v>11</v>
      </c>
      <c r="D8" s="3">
        <v>0.65</v>
      </c>
      <c r="E8" s="4">
        <v>3772.2</v>
      </c>
      <c r="F8" s="4">
        <v>3743.6</v>
      </c>
      <c r="G8" s="4">
        <v>3748.3</v>
      </c>
      <c r="H8" s="5">
        <f>(E8/60)-$V$17</f>
        <v>62.407121212121211</v>
      </c>
      <c r="I8" s="5">
        <f>(F8/60)-$V$17</f>
        <v>61.930454545454545</v>
      </c>
      <c r="J8" s="5">
        <f>(G8/60)-$V$17</f>
        <v>62.008787878787885</v>
      </c>
      <c r="K8" s="6">
        <f t="shared" si="0"/>
        <v>96.010955710955699</v>
      </c>
      <c r="L8" s="6">
        <f t="shared" si="0"/>
        <v>95.277622377622365</v>
      </c>
      <c r="M8" s="6">
        <f>J8*(1/$D8)</f>
        <v>95.398135198135193</v>
      </c>
      <c r="N8" s="6"/>
      <c r="O8" s="6">
        <f>AVERAGE(K8:M8)</f>
        <v>95.562237762237757</v>
      </c>
      <c r="P8" s="5">
        <f>STDEV(K8:M8)</f>
        <v>0.39324506748746463</v>
      </c>
      <c r="R8">
        <v>96.274358974358961</v>
      </c>
      <c r="S8">
        <v>0.39324506748746463</v>
      </c>
      <c r="U8">
        <v>28.6</v>
      </c>
      <c r="V8">
        <f t="shared" si="1"/>
        <v>0.47666666666666668</v>
      </c>
      <c r="AC8" s="8">
        <f t="shared" si="2"/>
        <v>0.73967899626407529</v>
      </c>
    </row>
    <row r="9" spans="1:29" x14ac:dyDescent="0.25">
      <c r="A9" s="3" t="s">
        <v>18</v>
      </c>
      <c r="B9" s="3">
        <v>0</v>
      </c>
      <c r="C9" s="3" t="s">
        <v>11</v>
      </c>
      <c r="D9" s="3">
        <v>0.65</v>
      </c>
      <c r="E9" s="4">
        <v>3829.9</v>
      </c>
      <c r="F9" s="4">
        <v>3856.2</v>
      </c>
      <c r="H9" s="5">
        <f>(E9/60)-$V$17</f>
        <v>63.368787878787884</v>
      </c>
      <c r="I9" s="5">
        <f>(F9/60)-$V$17</f>
        <v>63.80712121212121</v>
      </c>
      <c r="J9" s="5"/>
      <c r="K9" s="6">
        <f t="shared" si="0"/>
        <v>97.490442890442893</v>
      </c>
      <c r="L9" s="6">
        <f t="shared" si="0"/>
        <v>98.164801864801859</v>
      </c>
      <c r="M9" s="6"/>
      <c r="N9" s="6"/>
      <c r="O9" s="7">
        <f>AVERAGE(K9:L9)</f>
        <v>97.827622377622376</v>
      </c>
      <c r="P9" s="4">
        <f>STDEV(K9:L9)</f>
        <v>0.47684380372323043</v>
      </c>
      <c r="R9">
        <v>98.53974358974358</v>
      </c>
      <c r="S9">
        <v>0.47684380372323043</v>
      </c>
      <c r="U9">
        <v>22.7</v>
      </c>
      <c r="V9">
        <f t="shared" si="1"/>
        <v>0.3783333333333333</v>
      </c>
      <c r="AC9" s="8">
        <f t="shared" si="2"/>
        <v>0.72267410709531532</v>
      </c>
    </row>
    <row r="10" spans="1:29" x14ac:dyDescent="0.25">
      <c r="A10" s="3" t="s">
        <v>18</v>
      </c>
      <c r="B10" s="3">
        <v>0</v>
      </c>
      <c r="C10" s="3" t="s">
        <v>11</v>
      </c>
      <c r="D10" s="3">
        <v>0.65</v>
      </c>
      <c r="E10" s="4">
        <v>3830.5</v>
      </c>
      <c r="F10" s="4">
        <v>3798.9</v>
      </c>
      <c r="G10" s="4">
        <v>3811.3</v>
      </c>
      <c r="H10" s="5">
        <f>(E10/60)-$V$17</f>
        <v>63.378787878787882</v>
      </c>
      <c r="I10" s="5">
        <f>(F10/60)-$V$17</f>
        <v>62.852121212121219</v>
      </c>
      <c r="J10" s="5">
        <f>(G10/60)-$V$17</f>
        <v>63.058787878787882</v>
      </c>
      <c r="K10" s="6">
        <f t="shared" si="0"/>
        <v>97.505827505827497</v>
      </c>
      <c r="L10" s="6">
        <f t="shared" si="0"/>
        <v>96.695571095571097</v>
      </c>
      <c r="M10" s="6">
        <f>J10*(1/$D10)</f>
        <v>97.013519813519807</v>
      </c>
      <c r="N10" s="6"/>
      <c r="O10" s="6">
        <f>AVERAGE(K10:M10)</f>
        <v>97.071639471639457</v>
      </c>
      <c r="P10" s="5">
        <f>STDEV(K10:M10)</f>
        <v>0.40824292227221359</v>
      </c>
      <c r="R10">
        <v>97.78376068376069</v>
      </c>
      <c r="S10">
        <v>0.4082429222722202</v>
      </c>
      <c r="U10">
        <v>32.1</v>
      </c>
      <c r="V10">
        <f t="shared" si="1"/>
        <v>0.53500000000000003</v>
      </c>
      <c r="AC10" s="8">
        <f t="shared" si="2"/>
        <v>0.72826122368547885</v>
      </c>
    </row>
    <row r="11" spans="1:29" x14ac:dyDescent="0.25">
      <c r="A11" s="3" t="s">
        <v>14</v>
      </c>
      <c r="B11" s="3">
        <v>0</v>
      </c>
      <c r="C11" s="3" t="s">
        <v>11</v>
      </c>
      <c r="D11" s="3">
        <v>0.65</v>
      </c>
      <c r="E11" s="4">
        <v>4014.5</v>
      </c>
      <c r="F11" s="4">
        <v>4058.7</v>
      </c>
      <c r="H11" s="5">
        <f>(E11/60)-$V$17</f>
        <v>66.445454545454538</v>
      </c>
      <c r="I11" s="5">
        <f>(F11/60)-$V$17</f>
        <v>67.182121212121203</v>
      </c>
      <c r="J11" s="5"/>
      <c r="K11" s="6">
        <f t="shared" si="0"/>
        <v>102.2237762237762</v>
      </c>
      <c r="L11" s="6">
        <f t="shared" si="0"/>
        <v>103.35710955710954</v>
      </c>
      <c r="M11" s="6"/>
      <c r="N11" s="6"/>
      <c r="O11" s="7">
        <f>AVERAGE(K11:L11)</f>
        <v>102.79044289044288</v>
      </c>
      <c r="P11" s="4">
        <f>STDEV(K11:L11)</f>
        <v>0.80138768534475857</v>
      </c>
      <c r="R11">
        <v>103.50256410256409</v>
      </c>
      <c r="S11">
        <v>0.80138768534474847</v>
      </c>
      <c r="U11">
        <v>26.5</v>
      </c>
      <c r="V11">
        <f t="shared" si="1"/>
        <v>0.44166666666666665</v>
      </c>
      <c r="AC11" s="8">
        <f t="shared" si="2"/>
        <v>0.68802277344120455</v>
      </c>
    </row>
    <row r="12" spans="1:29" x14ac:dyDescent="0.25">
      <c r="A12" s="3" t="s">
        <v>14</v>
      </c>
      <c r="B12" s="3">
        <v>0</v>
      </c>
      <c r="C12" s="3" t="s">
        <v>11</v>
      </c>
      <c r="D12" s="3">
        <v>0.65</v>
      </c>
      <c r="E12" s="4">
        <v>4045.2</v>
      </c>
      <c r="F12" s="4">
        <v>4077.9</v>
      </c>
      <c r="G12" s="4">
        <v>4046.2</v>
      </c>
      <c r="H12" s="5">
        <f>(E12/60)-$V$17</f>
        <v>66.957121212121208</v>
      </c>
      <c r="I12" s="5">
        <f>(F12/60)-$V$17</f>
        <v>67.50212121212121</v>
      </c>
      <c r="J12" s="5">
        <f>(G12/60)-$V$17</f>
        <v>66.973787878787874</v>
      </c>
      <c r="K12" s="6">
        <f t="shared" si="0"/>
        <v>103.0109557109557</v>
      </c>
      <c r="L12" s="6">
        <f t="shared" si="0"/>
        <v>103.84941724941724</v>
      </c>
      <c r="M12" s="6">
        <f t="shared" si="0"/>
        <v>103.03659673659672</v>
      </c>
      <c r="N12" s="6"/>
      <c r="O12" s="6">
        <f t="shared" ref="O12:O20" si="3">AVERAGE(K12:M12)</f>
        <v>103.29898989898989</v>
      </c>
      <c r="P12" s="5">
        <f t="shared" ref="P12:P20" si="4">STDEV(K12:M12)</f>
        <v>0.47685644236273039</v>
      </c>
      <c r="R12">
        <v>104.01111111111111</v>
      </c>
      <c r="S12">
        <v>0.47685644236273039</v>
      </c>
      <c r="U12">
        <v>29</v>
      </c>
      <c r="V12">
        <f t="shared" si="1"/>
        <v>0.48333333333333334</v>
      </c>
      <c r="AC12" s="8">
        <f t="shared" si="2"/>
        <v>0.68465878742559028</v>
      </c>
    </row>
    <row r="13" spans="1:29" x14ac:dyDescent="0.25">
      <c r="A13" s="3" t="s">
        <v>22</v>
      </c>
      <c r="B13" s="3">
        <v>0</v>
      </c>
      <c r="C13" s="3" t="s">
        <v>11</v>
      </c>
      <c r="D13" s="3">
        <v>0.65</v>
      </c>
      <c r="E13" s="4">
        <v>3869.4</v>
      </c>
      <c r="F13" s="4">
        <v>3827.7</v>
      </c>
      <c r="G13" s="4">
        <v>3844</v>
      </c>
      <c r="H13" s="5">
        <f t="shared" ref="H13:H20" si="5">(E13/60)-$V$17</f>
        <v>64.027121212121202</v>
      </c>
      <c r="I13" s="5">
        <f t="shared" ref="I13:I20" si="6">(F13/60)-$V$17</f>
        <v>63.332121212121208</v>
      </c>
      <c r="J13" s="5">
        <f t="shared" ref="J13:J20" si="7">(G13/60)-$V$17</f>
        <v>63.603787878787877</v>
      </c>
      <c r="K13" s="6">
        <f t="shared" si="0"/>
        <v>98.503263403263375</v>
      </c>
      <c r="L13" s="6">
        <f t="shared" si="0"/>
        <v>97.434032634032619</v>
      </c>
      <c r="M13" s="6">
        <f t="shared" si="0"/>
        <v>97.851981351981337</v>
      </c>
      <c r="N13" s="6"/>
      <c r="O13" s="7">
        <f t="shared" si="3"/>
        <v>97.92975912975912</v>
      </c>
      <c r="P13" s="4">
        <f t="shared" si="4"/>
        <v>0.53884194946615416</v>
      </c>
      <c r="R13">
        <v>98.641880341880324</v>
      </c>
      <c r="S13">
        <v>0.5388419494661606</v>
      </c>
      <c r="U13">
        <v>29</v>
      </c>
      <c r="V13">
        <f t="shared" si="1"/>
        <v>0.48333333333333334</v>
      </c>
      <c r="AC13" s="8">
        <f t="shared" si="2"/>
        <v>0.72192582871805655</v>
      </c>
    </row>
    <row r="14" spans="1:29" x14ac:dyDescent="0.25">
      <c r="A14" s="3" t="s">
        <v>23</v>
      </c>
      <c r="B14" s="3">
        <v>0</v>
      </c>
      <c r="C14" s="3" t="s">
        <v>11</v>
      </c>
      <c r="D14" s="3">
        <v>0.65</v>
      </c>
      <c r="E14" s="4">
        <v>3831.8</v>
      </c>
      <c r="F14" s="4">
        <v>3819.4</v>
      </c>
      <c r="G14" s="4">
        <v>3800.1</v>
      </c>
      <c r="H14" s="5">
        <f t="shared" si="5"/>
        <v>63.400454545454551</v>
      </c>
      <c r="I14" s="5">
        <f t="shared" si="6"/>
        <v>63.19378787878788</v>
      </c>
      <c r="J14" s="5">
        <f t="shared" si="7"/>
        <v>62.872121212121215</v>
      </c>
      <c r="K14" s="6">
        <f t="shared" si="0"/>
        <v>97.539160839160843</v>
      </c>
      <c r="L14" s="6">
        <f t="shared" si="0"/>
        <v>97.221212121212119</v>
      </c>
      <c r="M14" s="6">
        <f t="shared" si="0"/>
        <v>96.726340326340321</v>
      </c>
      <c r="N14" s="6"/>
      <c r="O14" s="7">
        <f t="shared" si="3"/>
        <v>97.162237762237751</v>
      </c>
      <c r="P14" s="4">
        <f t="shared" si="4"/>
        <v>0.40960685758148824</v>
      </c>
      <c r="R14">
        <v>97.874358974358969</v>
      </c>
      <c r="S14">
        <v>0.40960685758148824</v>
      </c>
      <c r="AC14" s="8">
        <f t="shared" si="2"/>
        <v>0.72758710205988564</v>
      </c>
    </row>
    <row r="15" spans="1:29" x14ac:dyDescent="0.25">
      <c r="A15" s="3" t="s">
        <v>24</v>
      </c>
      <c r="B15" s="3">
        <v>0</v>
      </c>
      <c r="C15" s="3" t="s">
        <v>11</v>
      </c>
      <c r="D15" s="3">
        <v>0.65</v>
      </c>
      <c r="E15" s="4">
        <v>3824.3</v>
      </c>
      <c r="F15" s="4">
        <v>3835.6</v>
      </c>
      <c r="G15" s="4">
        <v>3836.3</v>
      </c>
      <c r="H15" s="5">
        <f t="shared" si="5"/>
        <v>63.275454545454551</v>
      </c>
      <c r="I15" s="5">
        <f t="shared" si="6"/>
        <v>63.463787878787876</v>
      </c>
      <c r="J15" s="5">
        <f t="shared" si="7"/>
        <v>63.475454545454554</v>
      </c>
      <c r="K15" s="6">
        <f t="shared" si="0"/>
        <v>97.346853146853149</v>
      </c>
      <c r="L15" s="6">
        <f t="shared" si="0"/>
        <v>97.636596736596729</v>
      </c>
      <c r="M15" s="6">
        <f t="shared" si="0"/>
        <v>97.654545454545456</v>
      </c>
      <c r="N15" s="6"/>
      <c r="O15" s="7">
        <f t="shared" si="3"/>
        <v>97.54599844599845</v>
      </c>
      <c r="P15" s="4">
        <f t="shared" si="4"/>
        <v>0.17269822450665975</v>
      </c>
      <c r="R15">
        <v>98.258119658119654</v>
      </c>
      <c r="S15">
        <v>0.17269822450666422</v>
      </c>
      <c r="AC15" s="8">
        <f t="shared" si="2"/>
        <v>0.72474540994572578</v>
      </c>
    </row>
    <row r="16" spans="1:29" x14ac:dyDescent="0.25">
      <c r="A16" s="3" t="s">
        <v>17</v>
      </c>
      <c r="B16" s="3">
        <v>0</v>
      </c>
      <c r="C16" s="3" t="s">
        <v>11</v>
      </c>
      <c r="D16" s="3">
        <v>0.65</v>
      </c>
      <c r="E16" s="4">
        <v>4209.1000000000004</v>
      </c>
      <c r="F16" s="4">
        <v>4242.7</v>
      </c>
      <c r="G16" s="4">
        <v>4235.5</v>
      </c>
      <c r="H16" s="5">
        <f t="shared" si="5"/>
        <v>69.688787878787878</v>
      </c>
      <c r="I16" s="5">
        <f t="shared" si="6"/>
        <v>70.248787878787866</v>
      </c>
      <c r="J16" s="5">
        <f t="shared" si="7"/>
        <v>70.128787878787875</v>
      </c>
      <c r="K16" s="6">
        <f t="shared" si="0"/>
        <v>107.2135198135198</v>
      </c>
      <c r="L16" s="6">
        <f t="shared" si="0"/>
        <v>108.07505827505824</v>
      </c>
      <c r="M16" s="6">
        <f t="shared" si="0"/>
        <v>107.89044289044287</v>
      </c>
      <c r="N16" s="6"/>
      <c r="O16" s="7">
        <f t="shared" si="3"/>
        <v>107.72634032634032</v>
      </c>
      <c r="P16" s="4">
        <f t="shared" si="4"/>
        <v>0.45360706435888482</v>
      </c>
      <c r="R16">
        <v>108.43846153846152</v>
      </c>
      <c r="S16">
        <v>0.45360706435888482</v>
      </c>
      <c r="U16" s="2" t="s">
        <v>74</v>
      </c>
      <c r="V16" s="2" t="s">
        <v>5</v>
      </c>
      <c r="AC16" s="8">
        <f t="shared" si="2"/>
        <v>0.65670538111481846</v>
      </c>
    </row>
    <row r="17" spans="1:29" x14ac:dyDescent="0.25">
      <c r="A17" s="3" t="s">
        <v>25</v>
      </c>
      <c r="B17" s="3">
        <v>0</v>
      </c>
      <c r="C17" s="3" t="s">
        <v>11</v>
      </c>
      <c r="D17" s="3">
        <v>0.65</v>
      </c>
      <c r="E17" s="4">
        <v>3910.6</v>
      </c>
      <c r="F17" s="4">
        <v>3866.9</v>
      </c>
      <c r="G17" s="4">
        <v>3850.2</v>
      </c>
      <c r="H17" s="5">
        <f t="shared" si="5"/>
        <v>64.713787878787869</v>
      </c>
      <c r="I17" s="5">
        <f t="shared" si="6"/>
        <v>63.985454545454552</v>
      </c>
      <c r="J17" s="5">
        <f t="shared" si="7"/>
        <v>63.707121212121216</v>
      </c>
      <c r="K17" s="6">
        <f t="shared" si="0"/>
        <v>99.559673659673635</v>
      </c>
      <c r="L17" s="6">
        <f t="shared" si="0"/>
        <v>98.439160839160834</v>
      </c>
      <c r="M17" s="6">
        <f t="shared" si="0"/>
        <v>98.010955710955713</v>
      </c>
      <c r="N17" s="6"/>
      <c r="O17" s="7">
        <f t="shared" si="3"/>
        <v>98.669930069930061</v>
      </c>
      <c r="P17" s="4">
        <f t="shared" si="4"/>
        <v>0.79973286138099098</v>
      </c>
      <c r="R17">
        <v>99.382051282051279</v>
      </c>
      <c r="S17">
        <v>0.79973286138099675</v>
      </c>
      <c r="U17">
        <f>AVERAGE(U3:U13)</f>
        <v>27.772727272727273</v>
      </c>
      <c r="V17">
        <f>AVERAGE(V3:V13)</f>
        <v>0.46287878787878789</v>
      </c>
      <c r="AC17" s="8">
        <f t="shared" si="2"/>
        <v>0.71654911821067913</v>
      </c>
    </row>
    <row r="18" spans="1:29" x14ac:dyDescent="0.25">
      <c r="A18" s="3" t="s">
        <v>26</v>
      </c>
      <c r="B18" s="3">
        <v>0</v>
      </c>
      <c r="C18" s="3" t="s">
        <v>11</v>
      </c>
      <c r="D18" s="3">
        <v>0.65</v>
      </c>
      <c r="E18" s="4">
        <v>3860.3</v>
      </c>
      <c r="F18" s="4">
        <v>3872.3</v>
      </c>
      <c r="G18" s="4">
        <v>3853</v>
      </c>
      <c r="H18" s="5">
        <f t="shared" si="5"/>
        <v>63.875454545454552</v>
      </c>
      <c r="I18" s="5">
        <f t="shared" si="6"/>
        <v>64.075454545454548</v>
      </c>
      <c r="J18" s="5">
        <f t="shared" si="7"/>
        <v>63.753787878787882</v>
      </c>
      <c r="K18" s="6">
        <f t="shared" si="0"/>
        <v>98.269930069930069</v>
      </c>
      <c r="L18" s="6">
        <f t="shared" si="0"/>
        <v>98.577622377622376</v>
      </c>
      <c r="M18" s="6">
        <f t="shared" si="0"/>
        <v>98.082750582750577</v>
      </c>
      <c r="N18" s="6"/>
      <c r="O18" s="7">
        <f t="shared" si="3"/>
        <v>98.310101010101008</v>
      </c>
      <c r="P18" s="4">
        <f t="shared" si="4"/>
        <v>0.24986956930681187</v>
      </c>
      <c r="R18">
        <v>99.02222222222224</v>
      </c>
      <c r="S18">
        <v>0.24986956930681187</v>
      </c>
      <c r="AC18" s="8">
        <f t="shared" si="2"/>
        <v>0.71915292965563538</v>
      </c>
    </row>
    <row r="19" spans="1:29" x14ac:dyDescent="0.25">
      <c r="A19" s="3" t="s">
        <v>27</v>
      </c>
      <c r="B19" s="3">
        <v>0</v>
      </c>
      <c r="C19" s="3" t="s">
        <v>11</v>
      </c>
      <c r="D19" s="3">
        <v>0.65</v>
      </c>
      <c r="E19" s="4">
        <v>3869.8</v>
      </c>
      <c r="F19" s="4">
        <v>3848.3</v>
      </c>
      <c r="G19" s="4">
        <v>3863.3</v>
      </c>
      <c r="H19" s="5">
        <f t="shared" si="5"/>
        <v>64.033787878787876</v>
      </c>
      <c r="I19" s="5">
        <f t="shared" si="6"/>
        <v>63.675454545454549</v>
      </c>
      <c r="J19" s="5">
        <f t="shared" si="7"/>
        <v>63.925454545454549</v>
      </c>
      <c r="K19" s="6">
        <f t="shared" si="0"/>
        <v>98.513519813519807</v>
      </c>
      <c r="L19" s="6">
        <f t="shared" si="0"/>
        <v>97.962237762237763</v>
      </c>
      <c r="M19" s="6">
        <f t="shared" si="0"/>
        <v>98.346853146853149</v>
      </c>
      <c r="N19" s="6"/>
      <c r="O19" s="7">
        <f t="shared" si="3"/>
        <v>98.274203574203568</v>
      </c>
      <c r="P19" s="4">
        <f t="shared" si="4"/>
        <v>0.2827303402909902</v>
      </c>
      <c r="R19">
        <v>98.986324786324772</v>
      </c>
      <c r="S19">
        <v>0.28273034029099625</v>
      </c>
      <c r="AC19" s="8">
        <f t="shared" si="2"/>
        <v>0.71941373079404514</v>
      </c>
    </row>
    <row r="20" spans="1:29" x14ac:dyDescent="0.25">
      <c r="A20" s="3" t="s">
        <v>20</v>
      </c>
      <c r="B20" s="3">
        <v>0</v>
      </c>
      <c r="C20" s="3" t="s">
        <v>11</v>
      </c>
      <c r="D20" s="3">
        <v>0.65</v>
      </c>
      <c r="E20" s="4">
        <v>4362.1000000000004</v>
      </c>
      <c r="F20" s="4">
        <v>4385.3999999999996</v>
      </c>
      <c r="G20" s="4">
        <v>4405.3</v>
      </c>
      <c r="H20" s="5">
        <f t="shared" si="5"/>
        <v>72.238787878787875</v>
      </c>
      <c r="I20" s="5">
        <f t="shared" si="6"/>
        <v>72.627121212121196</v>
      </c>
      <c r="J20" s="5">
        <f t="shared" si="7"/>
        <v>72.958787878787874</v>
      </c>
      <c r="K20" s="6">
        <f t="shared" si="0"/>
        <v>111.13659673659672</v>
      </c>
      <c r="L20" s="6">
        <f t="shared" si="0"/>
        <v>111.7340326340326</v>
      </c>
      <c r="M20" s="6">
        <f t="shared" si="0"/>
        <v>112.24428904428903</v>
      </c>
      <c r="N20" s="6"/>
      <c r="O20" s="7">
        <f t="shared" si="3"/>
        <v>111.70497280497278</v>
      </c>
      <c r="P20" s="4">
        <f t="shared" si="4"/>
        <v>0.55441763804817989</v>
      </c>
      <c r="R20">
        <v>112.41709401709402</v>
      </c>
      <c r="S20">
        <v>0.55441763804817257</v>
      </c>
      <c r="AC20" s="8">
        <f t="shared" si="2"/>
        <v>0.6334634588694712</v>
      </c>
    </row>
    <row r="21" spans="1:29" x14ac:dyDescent="0.25">
      <c r="A21" s="3"/>
      <c r="B21" s="3"/>
      <c r="C21" s="3"/>
      <c r="D21" s="3"/>
      <c r="H21" s="5"/>
      <c r="I21" s="5"/>
      <c r="J21" s="5"/>
      <c r="K21" s="6"/>
      <c r="L21" s="6"/>
      <c r="M21" s="6"/>
      <c r="N21" s="6"/>
      <c r="O21" s="7"/>
      <c r="AC21" s="8"/>
    </row>
    <row r="22" spans="1:29" x14ac:dyDescent="0.25">
      <c r="A22" s="3" t="s">
        <v>10</v>
      </c>
      <c r="B22" s="3">
        <v>1</v>
      </c>
      <c r="C22" s="3" t="s">
        <v>11</v>
      </c>
      <c r="D22" s="3">
        <v>0.5</v>
      </c>
      <c r="E22" s="4">
        <v>2994</v>
      </c>
      <c r="F22" s="4">
        <v>2988.1</v>
      </c>
      <c r="H22" s="5">
        <f>(E22/60)-$V$17</f>
        <v>49.437121212121212</v>
      </c>
      <c r="I22" s="5">
        <f>(F22/60)-$V$17</f>
        <v>49.338787878787876</v>
      </c>
      <c r="J22" s="5"/>
      <c r="K22" s="6">
        <f t="shared" ref="K22:L47" si="8">H22*(1/$D22)</f>
        <v>98.874242424242425</v>
      </c>
      <c r="L22" s="6">
        <f t="shared" si="8"/>
        <v>98.677575757575752</v>
      </c>
      <c r="M22" s="6"/>
      <c r="N22" s="6"/>
      <c r="O22" s="7">
        <f>AVERAGE(K22:L22)</f>
        <v>98.775909090909096</v>
      </c>
      <c r="P22" s="4">
        <f>STDEV(K22:L22)</f>
        <v>0.13906433363335849</v>
      </c>
      <c r="R22">
        <v>99.701666666666654</v>
      </c>
      <c r="S22">
        <v>0.13906433363335849</v>
      </c>
      <c r="AC22" s="8">
        <f t="shared" si="2"/>
        <v>0.9285276833462035</v>
      </c>
    </row>
    <row r="23" spans="1:29" x14ac:dyDescent="0.25">
      <c r="A23" s="3" t="s">
        <v>10</v>
      </c>
      <c r="B23" s="3">
        <v>1</v>
      </c>
      <c r="C23" s="3" t="s">
        <v>11</v>
      </c>
      <c r="D23" s="3">
        <v>0.5</v>
      </c>
      <c r="E23" s="4">
        <v>3007.5</v>
      </c>
      <c r="F23" s="4">
        <v>2986.9</v>
      </c>
      <c r="G23" s="4">
        <v>3001.1</v>
      </c>
      <c r="H23" s="5">
        <f>(E23/60)-$V$17</f>
        <v>49.662121212121214</v>
      </c>
      <c r="I23" s="5">
        <f>(F23/60)-$V$17</f>
        <v>49.31878787878788</v>
      </c>
      <c r="J23" s="5">
        <f>(G23/60)-$V$17</f>
        <v>49.555454545454545</v>
      </c>
      <c r="K23" s="6">
        <f t="shared" si="8"/>
        <v>99.324242424242428</v>
      </c>
      <c r="L23" s="6">
        <f t="shared" si="8"/>
        <v>98.63757575757576</v>
      </c>
      <c r="M23" s="6">
        <f>J23*(1/$D23)</f>
        <v>99.11090909090909</v>
      </c>
      <c r="N23" s="6"/>
      <c r="O23" s="6">
        <f>AVERAGE(K23:M23)</f>
        <v>99.024242424242416</v>
      </c>
      <c r="P23" s="5">
        <f>STDEV(K23:M23)</f>
        <v>0.35144147608259185</v>
      </c>
      <c r="R23">
        <v>99.95</v>
      </c>
      <c r="S23">
        <v>0.35144147608259185</v>
      </c>
      <c r="AC23" s="8">
        <f t="shared" si="2"/>
        <v>0.92622068610063479</v>
      </c>
    </row>
    <row r="24" spans="1:29" x14ac:dyDescent="0.25">
      <c r="A24" s="3" t="s">
        <v>12</v>
      </c>
      <c r="B24" s="3">
        <v>1</v>
      </c>
      <c r="C24" s="3" t="s">
        <v>11</v>
      </c>
      <c r="D24" s="3">
        <v>0.5</v>
      </c>
      <c r="E24" s="4">
        <v>2479.3000000000002</v>
      </c>
      <c r="F24" s="4">
        <v>2498.6999999999998</v>
      </c>
      <c r="H24" s="5">
        <f>(E24/60)-$V$17</f>
        <v>40.858787878787886</v>
      </c>
      <c r="I24" s="5">
        <f>(F24/60)-$V$17</f>
        <v>41.18212121212121</v>
      </c>
      <c r="J24" s="5"/>
      <c r="K24" s="6">
        <f t="shared" si="8"/>
        <v>81.717575757575773</v>
      </c>
      <c r="L24" s="6">
        <f t="shared" si="8"/>
        <v>82.36424242424242</v>
      </c>
      <c r="M24" s="6"/>
      <c r="N24" s="6"/>
      <c r="O24" s="7">
        <f>AVERAGE(K24:L24)</f>
        <v>82.040909090909096</v>
      </c>
      <c r="P24" s="4">
        <f>STDEV(K24:L24)</f>
        <v>0.45726238516728679</v>
      </c>
      <c r="R24">
        <v>82.966666666666669</v>
      </c>
      <c r="S24">
        <v>0.45726238516728679</v>
      </c>
      <c r="AC24" s="8">
        <f t="shared" si="2"/>
        <v>1.1158186931589853</v>
      </c>
    </row>
    <row r="25" spans="1:29" x14ac:dyDescent="0.25">
      <c r="A25" s="3" t="s">
        <v>12</v>
      </c>
      <c r="B25" s="3">
        <v>1</v>
      </c>
      <c r="C25" s="3" t="s">
        <v>11</v>
      </c>
      <c r="D25" s="3">
        <v>0.5</v>
      </c>
      <c r="E25" s="4">
        <v>2512.1999999999998</v>
      </c>
      <c r="F25" s="4">
        <v>2502.3000000000002</v>
      </c>
      <c r="G25" s="4">
        <v>2486.1</v>
      </c>
      <c r="H25" s="5">
        <f>(E25/60)-$V$17</f>
        <v>41.407121212121211</v>
      </c>
      <c r="I25" s="5">
        <f>(F25/60)-$V$17</f>
        <v>41.242121212121219</v>
      </c>
      <c r="J25" s="5">
        <f>(G25/60)-$V$17</f>
        <v>40.972121212121209</v>
      </c>
      <c r="K25" s="6">
        <f t="shared" si="8"/>
        <v>82.814242424242423</v>
      </c>
      <c r="L25" s="6">
        <f t="shared" si="8"/>
        <v>82.484242424242439</v>
      </c>
      <c r="M25" s="6">
        <f>J25*(1/$D25)</f>
        <v>81.944242424242418</v>
      </c>
      <c r="N25" s="6"/>
      <c r="O25" s="6">
        <f>AVERAGE(K25:M25)</f>
        <v>82.414242424242431</v>
      </c>
      <c r="P25" s="5">
        <f>STDEV(K25:M25)</f>
        <v>0.43920382511995865</v>
      </c>
      <c r="R25">
        <v>83.339999999999989</v>
      </c>
      <c r="S25">
        <v>0.43920382511995865</v>
      </c>
      <c r="AC25" s="8">
        <f t="shared" si="2"/>
        <v>1.110820225291036</v>
      </c>
    </row>
    <row r="26" spans="1:29" x14ac:dyDescent="0.25">
      <c r="A26" s="3" t="s">
        <v>15</v>
      </c>
      <c r="B26" s="3">
        <v>1</v>
      </c>
      <c r="C26" s="3" t="s">
        <v>11</v>
      </c>
      <c r="D26" s="3">
        <v>0.5</v>
      </c>
      <c r="E26" s="4">
        <v>2535.3000000000002</v>
      </c>
      <c r="F26" s="4">
        <v>2550.9</v>
      </c>
      <c r="H26" s="5">
        <f>(E26/60)-$V$17</f>
        <v>41.792121212121216</v>
      </c>
      <c r="I26" s="5">
        <f>(F26/60)-$V$17</f>
        <v>42.052121212121214</v>
      </c>
      <c r="J26" s="5"/>
      <c r="K26" s="6">
        <f t="shared" si="8"/>
        <v>83.584242424242433</v>
      </c>
      <c r="L26" s="6">
        <f t="shared" si="8"/>
        <v>84.104242424242429</v>
      </c>
      <c r="M26" s="6"/>
      <c r="N26" s="6"/>
      <c r="O26" s="7">
        <f>AVERAGE(K26:L26)</f>
        <v>83.844242424242424</v>
      </c>
      <c r="P26" s="4">
        <f>STDEV(K26:L26)</f>
        <v>0.36769552621700191</v>
      </c>
      <c r="R26">
        <v>84.77000000000001</v>
      </c>
      <c r="S26">
        <v>0.36769552621700191</v>
      </c>
      <c r="AC26" s="8">
        <f t="shared" si="2"/>
        <v>1.0920816040551955</v>
      </c>
    </row>
    <row r="27" spans="1:29" x14ac:dyDescent="0.25">
      <c r="A27" s="3" t="s">
        <v>15</v>
      </c>
      <c r="B27" s="3">
        <v>1</v>
      </c>
      <c r="C27" s="3" t="s">
        <v>11</v>
      </c>
      <c r="D27" s="3">
        <v>0.5</v>
      </c>
      <c r="E27" s="4">
        <v>2546.6999999999998</v>
      </c>
      <c r="F27" s="4">
        <v>2514.6999999999998</v>
      </c>
      <c r="G27" s="4">
        <v>2526.6</v>
      </c>
      <c r="H27" s="5">
        <f>(E27/60)-$V$17</f>
        <v>41.982121212121214</v>
      </c>
      <c r="I27" s="5">
        <f>(F27/60)-$V$17</f>
        <v>41.448787878787876</v>
      </c>
      <c r="J27" s="5">
        <f>(G27/60)-$V$17</f>
        <v>41.647121212121213</v>
      </c>
      <c r="K27" s="6">
        <f t="shared" si="8"/>
        <v>83.964242424242428</v>
      </c>
      <c r="L27" s="6">
        <f t="shared" si="8"/>
        <v>82.897575757575751</v>
      </c>
      <c r="M27" s="6">
        <f>J27*(1/$D27)</f>
        <v>83.294242424242427</v>
      </c>
      <c r="N27" s="6"/>
      <c r="O27" s="6">
        <f>AVERAGE(K27:M27)</f>
        <v>83.385353535353545</v>
      </c>
      <c r="P27" s="5">
        <f>STDEV(K27:M27)</f>
        <v>0.53913854468992994</v>
      </c>
      <c r="R27">
        <v>84.311111111111103</v>
      </c>
      <c r="S27">
        <v>0.53913854468992994</v>
      </c>
      <c r="AC27" s="8">
        <f t="shared" si="2"/>
        <v>1.0980255906454914</v>
      </c>
    </row>
    <row r="28" spans="1:29" x14ac:dyDescent="0.25">
      <c r="A28" s="3" t="s">
        <v>18</v>
      </c>
      <c r="B28" s="3">
        <v>1</v>
      </c>
      <c r="C28" s="3" t="s">
        <v>11</v>
      </c>
      <c r="D28" s="3">
        <v>0.5</v>
      </c>
      <c r="E28" s="4">
        <v>2575.3000000000002</v>
      </c>
      <c r="F28" s="4">
        <v>2543</v>
      </c>
      <c r="H28" s="5">
        <f>(E28/60)-$V$17</f>
        <v>42.458787878787881</v>
      </c>
      <c r="I28" s="5">
        <f>(F28/60)-$V$17</f>
        <v>41.920454545454547</v>
      </c>
      <c r="J28" s="5"/>
      <c r="K28" s="6">
        <f t="shared" si="8"/>
        <v>84.917575757575761</v>
      </c>
      <c r="L28" s="6">
        <f t="shared" si="8"/>
        <v>83.840909090909093</v>
      </c>
      <c r="M28" s="6"/>
      <c r="N28" s="6"/>
      <c r="O28" s="7">
        <f>AVERAGE(K28:L28)</f>
        <v>84.37924242424242</v>
      </c>
      <c r="P28" s="4">
        <f>STDEV(K28:L28)</f>
        <v>0.76131830107751719</v>
      </c>
      <c r="R28">
        <v>85.305000000000007</v>
      </c>
      <c r="S28">
        <v>0.76131830107751719</v>
      </c>
      <c r="AC28" s="8">
        <f t="shared" si="2"/>
        <v>1.0852324901911743</v>
      </c>
    </row>
    <row r="29" spans="1:29" x14ac:dyDescent="0.25">
      <c r="A29" s="3" t="s">
        <v>18</v>
      </c>
      <c r="B29" s="3">
        <v>1</v>
      </c>
      <c r="C29" s="3" t="s">
        <v>11</v>
      </c>
      <c r="D29" s="3">
        <v>0.5</v>
      </c>
      <c r="E29" s="4">
        <v>2544.8000000000002</v>
      </c>
      <c r="F29" s="4">
        <v>2556</v>
      </c>
      <c r="G29" s="4">
        <v>2528</v>
      </c>
      <c r="H29" s="5">
        <f>(E29/60)-$V$17</f>
        <v>41.950454545454548</v>
      </c>
      <c r="I29" s="5">
        <f>(F29/60)-$V$17</f>
        <v>42.137121212121215</v>
      </c>
      <c r="J29" s="5">
        <f>(G29/60)-$V$17</f>
        <v>41.670454545454547</v>
      </c>
      <c r="K29" s="6">
        <f t="shared" si="8"/>
        <v>83.900909090909096</v>
      </c>
      <c r="L29" s="6">
        <f t="shared" si="8"/>
        <v>84.274242424242431</v>
      </c>
      <c r="M29" s="6">
        <f>J29*(1/$D29)</f>
        <v>83.340909090909093</v>
      </c>
      <c r="N29" s="6"/>
      <c r="O29" s="6">
        <f>AVERAGE(K29:M29)</f>
        <v>83.838686868686878</v>
      </c>
      <c r="P29" s="5">
        <f>STDEV(K29:M29)</f>
        <v>0.46976747597240415</v>
      </c>
      <c r="R29">
        <v>84.76444444444445</v>
      </c>
      <c r="S29">
        <v>0.46976747597240415</v>
      </c>
      <c r="AC29" s="8">
        <f t="shared" si="2"/>
        <v>1.0921531802928541</v>
      </c>
    </row>
    <row r="30" spans="1:29" x14ac:dyDescent="0.25">
      <c r="A30" s="3" t="s">
        <v>14</v>
      </c>
      <c r="B30" s="3">
        <v>1</v>
      </c>
      <c r="C30" s="3" t="s">
        <v>11</v>
      </c>
      <c r="D30" s="3">
        <v>0.5</v>
      </c>
      <c r="E30" s="4">
        <v>2877.4</v>
      </c>
      <c r="F30" s="4">
        <v>2899.1</v>
      </c>
      <c r="H30" s="5">
        <f>(E30/60)-$V$17</f>
        <v>47.493787878787884</v>
      </c>
      <c r="I30" s="5">
        <f>(F30/60)-$V$17</f>
        <v>47.855454545454549</v>
      </c>
      <c r="J30" s="5"/>
      <c r="K30" s="6">
        <f t="shared" si="8"/>
        <v>94.987575757575769</v>
      </c>
      <c r="L30" s="6">
        <f t="shared" si="8"/>
        <v>95.710909090909098</v>
      </c>
      <c r="M30" s="6"/>
      <c r="N30" s="6"/>
      <c r="O30" s="7">
        <f>AVERAGE(K30:L30)</f>
        <v>95.349242424242433</v>
      </c>
      <c r="P30" s="4">
        <f>STDEV(K30:L30)</f>
        <v>0.5114739050582664</v>
      </c>
      <c r="R30">
        <v>96.275000000000006</v>
      </c>
      <c r="S30">
        <v>0.5114739050582664</v>
      </c>
      <c r="AC30" s="8">
        <f t="shared" si="2"/>
        <v>0.96157629265913158</v>
      </c>
    </row>
    <row r="31" spans="1:29" x14ac:dyDescent="0.25">
      <c r="A31" s="3" t="s">
        <v>14</v>
      </c>
      <c r="B31" s="3">
        <v>1</v>
      </c>
      <c r="C31" s="3" t="s">
        <v>11</v>
      </c>
      <c r="D31" s="3">
        <v>0.5</v>
      </c>
      <c r="E31" s="4">
        <v>2911.6</v>
      </c>
      <c r="F31" s="4">
        <v>2887.3</v>
      </c>
      <c r="G31" s="4">
        <v>2897</v>
      </c>
      <c r="H31" s="5">
        <f>(E31/60)-$V$17</f>
        <v>48.063787878787878</v>
      </c>
      <c r="I31" s="5">
        <f>(F31/60)-$V$17</f>
        <v>47.658787878787884</v>
      </c>
      <c r="J31" s="5">
        <f>(G31/60)-$V$17</f>
        <v>47.820454545454545</v>
      </c>
      <c r="K31" s="6">
        <f t="shared" si="8"/>
        <v>96.127575757575755</v>
      </c>
      <c r="L31" s="6">
        <f t="shared" si="8"/>
        <v>95.317575757575767</v>
      </c>
      <c r="M31" s="6">
        <f>J31*(1/$D31)</f>
        <v>95.640909090909091</v>
      </c>
      <c r="N31" s="6"/>
      <c r="O31" s="6">
        <f>AVERAGE(K31:M31)</f>
        <v>95.695353535353533</v>
      </c>
      <c r="P31" s="5">
        <f>STDEV(K31:M31)</f>
        <v>0.40773538986473024</v>
      </c>
      <c r="R31">
        <v>96.621111111111119</v>
      </c>
      <c r="S31">
        <v>0.40773538986473024</v>
      </c>
      <c r="AC31" s="8">
        <f t="shared" si="2"/>
        <v>0.9581317841532524</v>
      </c>
    </row>
    <row r="32" spans="1:29" x14ac:dyDescent="0.25">
      <c r="A32" s="3" t="s">
        <v>22</v>
      </c>
      <c r="B32" s="3">
        <v>1</v>
      </c>
      <c r="C32" s="3" t="s">
        <v>11</v>
      </c>
      <c r="D32" s="3">
        <v>0.5</v>
      </c>
      <c r="E32" s="4">
        <v>2885.5</v>
      </c>
      <c r="F32" s="4">
        <v>2933.2</v>
      </c>
      <c r="H32" s="5">
        <f>(E32/60)-$V$17</f>
        <v>47.628787878787882</v>
      </c>
      <c r="I32" s="5">
        <f>(F32/60)-$V$17</f>
        <v>48.423787878787877</v>
      </c>
      <c r="J32" s="5"/>
      <c r="K32" s="6">
        <f t="shared" si="8"/>
        <v>95.257575757575765</v>
      </c>
      <c r="L32" s="6">
        <f t="shared" si="8"/>
        <v>96.847575757575754</v>
      </c>
      <c r="M32" s="6"/>
      <c r="N32" s="6"/>
      <c r="O32" s="7">
        <f>AVERAGE(K32:L32)</f>
        <v>96.052575757575767</v>
      </c>
      <c r="P32" s="4">
        <f>STDEV(K32:L32)</f>
        <v>1.124299782086603</v>
      </c>
      <c r="R32">
        <v>96.978333333333325</v>
      </c>
      <c r="S32">
        <v>1.124299782086603</v>
      </c>
      <c r="AC32" s="8">
        <f t="shared" si="2"/>
        <v>0.95460248071653098</v>
      </c>
    </row>
    <row r="33" spans="1:29" x14ac:dyDescent="0.25">
      <c r="A33" s="3" t="s">
        <v>22</v>
      </c>
      <c r="B33" s="3">
        <v>1</v>
      </c>
      <c r="C33" s="3" t="s">
        <v>11</v>
      </c>
      <c r="D33" s="3">
        <v>0.5</v>
      </c>
      <c r="E33" s="4">
        <v>2904.5</v>
      </c>
      <c r="F33" s="4">
        <v>2910.4</v>
      </c>
      <c r="G33" s="4">
        <v>2908.9</v>
      </c>
      <c r="H33" s="5">
        <f>(E33/60)-$V$17</f>
        <v>47.945454545454545</v>
      </c>
      <c r="I33" s="5">
        <f>(F33/60)-$V$17</f>
        <v>48.043787878787882</v>
      </c>
      <c r="J33" s="5">
        <f>(G33/60)-$V$17</f>
        <v>48.018787878787883</v>
      </c>
      <c r="K33" s="6">
        <f t="shared" si="8"/>
        <v>95.890909090909091</v>
      </c>
      <c r="L33" s="6">
        <f t="shared" si="8"/>
        <v>96.087575757575763</v>
      </c>
      <c r="M33" s="6">
        <f>J33*(1/$D33)</f>
        <v>96.037575757575766</v>
      </c>
      <c r="N33" s="6"/>
      <c r="O33" s="6">
        <f>AVERAGE(K33:M33)</f>
        <v>96.005353535353549</v>
      </c>
      <c r="P33" s="5">
        <f>STDEV(K33:M33)</f>
        <v>0.10221618339650973</v>
      </c>
      <c r="R33">
        <v>96.931111111111093</v>
      </c>
      <c r="S33">
        <v>0.10221618339650973</v>
      </c>
      <c r="AC33" s="8">
        <f t="shared" si="2"/>
        <v>0.95506753729084437</v>
      </c>
    </row>
    <row r="34" spans="1:29" x14ac:dyDescent="0.25">
      <c r="A34" s="3" t="s">
        <v>23</v>
      </c>
      <c r="B34" s="3">
        <v>1</v>
      </c>
      <c r="C34" s="3" t="s">
        <v>11</v>
      </c>
      <c r="D34" s="3">
        <v>0.5</v>
      </c>
      <c r="E34" s="4">
        <v>2904.8</v>
      </c>
      <c r="F34" s="4">
        <v>2937.6</v>
      </c>
      <c r="H34" s="5">
        <f>(E34/60)-$V$17</f>
        <v>47.950454545454548</v>
      </c>
      <c r="I34" s="5">
        <f>(F34/60)-$V$17</f>
        <v>48.497121212121215</v>
      </c>
      <c r="J34" s="5"/>
      <c r="K34" s="6">
        <f t="shared" si="8"/>
        <v>95.900909090909096</v>
      </c>
      <c r="L34" s="6">
        <f t="shared" si="8"/>
        <v>96.994242424242429</v>
      </c>
      <c r="M34" s="6"/>
      <c r="N34" s="6"/>
      <c r="O34" s="7">
        <f>AVERAGE(K34:L34)</f>
        <v>96.447575757575763</v>
      </c>
      <c r="P34" s="4">
        <f>STDEV(K34:L34)</f>
        <v>0.77310341409729222</v>
      </c>
      <c r="R34">
        <v>97.373333333333335</v>
      </c>
      <c r="S34">
        <v>0.77310341409729222</v>
      </c>
      <c r="AC34" s="8">
        <f t="shared" si="2"/>
        <v>0.95073008601694653</v>
      </c>
    </row>
    <row r="35" spans="1:29" x14ac:dyDescent="0.25">
      <c r="A35" s="3" t="s">
        <v>23</v>
      </c>
      <c r="B35" s="3">
        <v>1</v>
      </c>
      <c r="C35" s="3" t="s">
        <v>11</v>
      </c>
      <c r="D35" s="3">
        <v>0.5</v>
      </c>
      <c r="E35" s="4">
        <v>2909.8</v>
      </c>
      <c r="F35" s="4">
        <v>2912.9</v>
      </c>
      <c r="G35" s="4">
        <v>2918.5</v>
      </c>
      <c r="H35" s="5">
        <f>(E35/60)-$V$17</f>
        <v>48.033787878787884</v>
      </c>
      <c r="I35" s="5">
        <f>(F35/60)-$V$17</f>
        <v>48.085454545454546</v>
      </c>
      <c r="J35" s="5">
        <f>(G35/60)-$V$17</f>
        <v>48.17878787878788</v>
      </c>
      <c r="K35" s="6">
        <f t="shared" si="8"/>
        <v>96.067575757575767</v>
      </c>
      <c r="L35" s="6">
        <f t="shared" si="8"/>
        <v>96.170909090909092</v>
      </c>
      <c r="M35" s="6">
        <f>J35*(1/$D35)</f>
        <v>96.357575757575759</v>
      </c>
      <c r="N35" s="6"/>
      <c r="O35" s="6">
        <f>AVERAGE(K35:M35)</f>
        <v>96.198686868686877</v>
      </c>
      <c r="P35" s="5">
        <f>STDEV(K35:M35)</f>
        <v>0.14698198428277759</v>
      </c>
      <c r="R35">
        <v>97.12444444444445</v>
      </c>
      <c r="S35">
        <v>0.14698198428277759</v>
      </c>
      <c r="AC35" s="8">
        <f t="shared" si="2"/>
        <v>0.95316640527823893</v>
      </c>
    </row>
    <row r="36" spans="1:29" x14ac:dyDescent="0.25">
      <c r="A36" s="3" t="s">
        <v>24</v>
      </c>
      <c r="B36" s="3">
        <v>1</v>
      </c>
      <c r="C36" s="3" t="s">
        <v>11</v>
      </c>
      <c r="D36" s="3">
        <v>0.5</v>
      </c>
      <c r="E36" s="4">
        <v>2941.8</v>
      </c>
      <c r="F36" s="4">
        <v>2941.3</v>
      </c>
      <c r="H36" s="5">
        <f>(E36/60)-$V$17</f>
        <v>48.567121212121215</v>
      </c>
      <c r="I36" s="5">
        <f>(F36/60)-$V$17</f>
        <v>48.558787878787882</v>
      </c>
      <c r="J36" s="5"/>
      <c r="K36" s="6">
        <f t="shared" si="8"/>
        <v>97.13424242424243</v>
      </c>
      <c r="L36" s="6">
        <f t="shared" si="8"/>
        <v>97.117575757575764</v>
      </c>
      <c r="M36" s="6"/>
      <c r="N36" s="6"/>
      <c r="O36" s="7">
        <f>AVERAGE(K36:L36)</f>
        <v>97.12590909090909</v>
      </c>
      <c r="P36" s="4">
        <f>STDEV(K36:L36)</f>
        <v>1.1785113019775122E-2</v>
      </c>
      <c r="R36">
        <v>98.051666666666677</v>
      </c>
      <c r="S36">
        <v>1.1785113019775122E-2</v>
      </c>
      <c r="AC36" s="8">
        <f t="shared" si="2"/>
        <v>0.94415281986461252</v>
      </c>
    </row>
    <row r="37" spans="1:29" x14ac:dyDescent="0.25">
      <c r="A37" s="3" t="s">
        <v>24</v>
      </c>
      <c r="B37" s="3">
        <v>1</v>
      </c>
      <c r="C37" s="3" t="s">
        <v>11</v>
      </c>
      <c r="D37" s="3">
        <v>0.5</v>
      </c>
      <c r="E37" s="4">
        <v>2914.7</v>
      </c>
      <c r="F37" s="4">
        <v>2977.1</v>
      </c>
      <c r="G37" s="4">
        <v>2960.2</v>
      </c>
      <c r="H37" s="5">
        <f>(E37/60)-$V$17</f>
        <v>48.115454545454547</v>
      </c>
      <c r="I37" s="5">
        <f>(F37/60)-$V$17</f>
        <v>49.155454545454546</v>
      </c>
      <c r="J37" s="5">
        <f>(G37/60)-$V$17</f>
        <v>48.87378787878788</v>
      </c>
      <c r="K37" s="6">
        <f t="shared" si="8"/>
        <v>96.230909090909094</v>
      </c>
      <c r="L37" s="6">
        <f t="shared" si="8"/>
        <v>98.310909090909092</v>
      </c>
      <c r="M37" s="6">
        <f>J37*(1/$D37)</f>
        <v>97.74757575757576</v>
      </c>
      <c r="N37" s="6"/>
      <c r="O37" s="6">
        <f>AVERAGE(K37:M37)</f>
        <v>97.429797979797982</v>
      </c>
      <c r="P37" s="5">
        <f>STDEV(K37:M37)</f>
        <v>1.0757960015900019</v>
      </c>
      <c r="R37">
        <v>98.355555555555554</v>
      </c>
      <c r="S37">
        <v>1.0757960015900019</v>
      </c>
      <c r="AC37" s="8">
        <f t="shared" si="2"/>
        <v>0.94123567349956261</v>
      </c>
    </row>
    <row r="38" spans="1:29" x14ac:dyDescent="0.25">
      <c r="A38" s="3" t="s">
        <v>17</v>
      </c>
      <c r="B38" s="3">
        <v>1</v>
      </c>
      <c r="C38" s="3" t="s">
        <v>11</v>
      </c>
      <c r="D38" s="3">
        <v>0.5</v>
      </c>
      <c r="E38" s="4">
        <v>3231</v>
      </c>
      <c r="F38" s="4">
        <v>3165.8</v>
      </c>
      <c r="H38" s="5">
        <f>(E38/60)-$V$17</f>
        <v>53.387121212121215</v>
      </c>
      <c r="I38" s="5">
        <f>(F38/60)-$V$17</f>
        <v>52.300454545454549</v>
      </c>
      <c r="J38" s="5"/>
      <c r="K38" s="6">
        <f t="shared" si="8"/>
        <v>106.77424242424243</v>
      </c>
      <c r="L38" s="6">
        <f t="shared" si="8"/>
        <v>104.6009090909091</v>
      </c>
      <c r="M38" s="6"/>
      <c r="N38" s="6"/>
      <c r="O38" s="7">
        <f>AVERAGE(K38:L38)</f>
        <v>105.68757575757576</v>
      </c>
      <c r="P38" s="4">
        <f>STDEV(K38:L38)</f>
        <v>1.5367787377787623</v>
      </c>
      <c r="R38">
        <v>106.61333333333334</v>
      </c>
      <c r="S38">
        <v>1.5367787377787623</v>
      </c>
      <c r="AC38" s="8">
        <f t="shared" si="2"/>
        <v>0.86833189321934867</v>
      </c>
    </row>
    <row r="39" spans="1:29" x14ac:dyDescent="0.25">
      <c r="A39" s="3" t="s">
        <v>17</v>
      </c>
      <c r="B39" s="3">
        <v>1</v>
      </c>
      <c r="C39" s="3" t="s">
        <v>11</v>
      </c>
      <c r="D39" s="3">
        <v>0.5</v>
      </c>
      <c r="E39" s="4">
        <v>3207.5</v>
      </c>
      <c r="F39" s="4">
        <v>3198.3</v>
      </c>
      <c r="G39" s="4">
        <v>3195</v>
      </c>
      <c r="H39" s="5">
        <f>(E39/60)-$V$17</f>
        <v>52.99545454545455</v>
      </c>
      <c r="I39" s="5">
        <f>(F39/60)-$V$17</f>
        <v>52.842121212121214</v>
      </c>
      <c r="J39" s="5">
        <f>(G39/60)-$V$17</f>
        <v>52.787121212121214</v>
      </c>
      <c r="K39" s="6">
        <f t="shared" si="8"/>
        <v>105.9909090909091</v>
      </c>
      <c r="L39" s="6">
        <f t="shared" si="8"/>
        <v>105.68424242424243</v>
      </c>
      <c r="M39" s="6">
        <f>J39*(1/$D39)</f>
        <v>105.57424242424243</v>
      </c>
      <c r="N39" s="6"/>
      <c r="O39" s="6">
        <f>AVERAGE(K39:M39)</f>
        <v>105.74979797979798</v>
      </c>
      <c r="P39" s="5">
        <f>STDEV(K39:M39)</f>
        <v>0.21593037286571592</v>
      </c>
      <c r="R39">
        <v>106.67555555555555</v>
      </c>
      <c r="S39">
        <v>0.21593037286571592</v>
      </c>
      <c r="AC39" s="8">
        <f t="shared" si="2"/>
        <v>0.8678254084886845</v>
      </c>
    </row>
    <row r="40" spans="1:29" x14ac:dyDescent="0.25">
      <c r="A40" s="3" t="s">
        <v>25</v>
      </c>
      <c r="B40" s="3">
        <v>1</v>
      </c>
      <c r="C40" s="3" t="s">
        <v>11</v>
      </c>
      <c r="D40" s="3">
        <v>0.5</v>
      </c>
      <c r="E40" s="4">
        <v>2961.6</v>
      </c>
      <c r="F40" s="4">
        <v>2951</v>
      </c>
      <c r="H40" s="5">
        <f>(E40/60)-$V$17</f>
        <v>48.897121212121213</v>
      </c>
      <c r="I40" s="5">
        <f>(F40/60)-$V$17</f>
        <v>48.720454545454544</v>
      </c>
      <c r="J40" s="5"/>
      <c r="K40" s="6">
        <f t="shared" si="8"/>
        <v>97.794242424242427</v>
      </c>
      <c r="L40" s="6">
        <f t="shared" si="8"/>
        <v>97.440909090909088</v>
      </c>
      <c r="M40" s="6"/>
      <c r="N40" s="6"/>
      <c r="O40" s="7">
        <f>AVERAGE(K40:L40)</f>
        <v>97.617575757575764</v>
      </c>
      <c r="P40" s="4">
        <f>STDEV(K40:L40)</f>
        <v>0.24984439601925068</v>
      </c>
      <c r="R40">
        <v>98.543333333333322</v>
      </c>
      <c r="S40">
        <v>0.24984439601925068</v>
      </c>
      <c r="AC40" s="8">
        <f t="shared" si="2"/>
        <v>0.93944211591268356</v>
      </c>
    </row>
    <row r="41" spans="1:29" x14ac:dyDescent="0.25">
      <c r="A41" s="3" t="s">
        <v>25</v>
      </c>
      <c r="B41" s="3">
        <v>1</v>
      </c>
      <c r="C41" s="3" t="s">
        <v>11</v>
      </c>
      <c r="D41" s="3">
        <v>0.5</v>
      </c>
      <c r="E41" s="4">
        <v>2962</v>
      </c>
      <c r="F41" s="4">
        <v>2942.8</v>
      </c>
      <c r="G41" s="4">
        <v>2951</v>
      </c>
      <c r="H41" s="5">
        <f>(E41/60)-$V$17</f>
        <v>48.903787878787881</v>
      </c>
      <c r="I41" s="5">
        <f>(F41/60)-$V$17</f>
        <v>48.583787878787881</v>
      </c>
      <c r="J41" s="5">
        <f>(G41/60)-$V$17</f>
        <v>48.720454545454544</v>
      </c>
      <c r="K41" s="6">
        <f t="shared" si="8"/>
        <v>97.807575757575762</v>
      </c>
      <c r="L41" s="6">
        <f t="shared" si="8"/>
        <v>97.167575757575761</v>
      </c>
      <c r="M41" s="6">
        <f>J41*(1/$D41)</f>
        <v>97.440909090909088</v>
      </c>
      <c r="N41" s="6"/>
      <c r="O41" s="6">
        <f>AVERAGE(K41:M41)</f>
        <v>97.472020202020204</v>
      </c>
      <c r="P41" s="5">
        <f>STDEV(K41:M41)</f>
        <v>0.3211322561281042</v>
      </c>
      <c r="R41">
        <v>98.397777777777776</v>
      </c>
      <c r="S41">
        <v>0.3211322561281042</v>
      </c>
      <c r="AC41" s="8">
        <f t="shared" si="2"/>
        <v>0.9408317917995106</v>
      </c>
    </row>
    <row r="42" spans="1:29" x14ac:dyDescent="0.25">
      <c r="A42" s="3" t="s">
        <v>26</v>
      </c>
      <c r="B42" s="3">
        <v>1</v>
      </c>
      <c r="C42" s="3" t="s">
        <v>11</v>
      </c>
      <c r="D42" s="3">
        <v>0.5</v>
      </c>
      <c r="E42" s="4">
        <v>3005.4</v>
      </c>
      <c r="F42" s="4">
        <v>2967.8</v>
      </c>
      <c r="H42" s="5">
        <f>(E42/60)-$V$17</f>
        <v>49.627121212121217</v>
      </c>
      <c r="I42" s="5">
        <f>(F42/60)-$V$17</f>
        <v>49.000454545454552</v>
      </c>
      <c r="J42" s="5"/>
      <c r="K42" s="6">
        <f t="shared" si="8"/>
        <v>99.254242424242435</v>
      </c>
      <c r="L42" s="6">
        <f t="shared" si="8"/>
        <v>98.000909090909104</v>
      </c>
      <c r="M42" s="6"/>
      <c r="N42" s="6"/>
      <c r="O42" s="7">
        <f>AVERAGE(K42:L42)</f>
        <v>98.627575757575769</v>
      </c>
      <c r="P42" s="4">
        <f>STDEV(K42:L42)</f>
        <v>0.88624049908713742</v>
      </c>
      <c r="R42">
        <v>99.553333333333342</v>
      </c>
      <c r="S42">
        <v>0.88624049908713742</v>
      </c>
      <c r="AC42" s="8">
        <f t="shared" si="2"/>
        <v>0.92991117902387543</v>
      </c>
    </row>
    <row r="43" spans="1:29" x14ac:dyDescent="0.25">
      <c r="A43" s="3" t="s">
        <v>26</v>
      </c>
      <c r="B43" s="3">
        <v>1</v>
      </c>
      <c r="C43" s="3" t="s">
        <v>11</v>
      </c>
      <c r="D43" s="3">
        <v>0.5</v>
      </c>
      <c r="E43" s="4">
        <v>2915.2</v>
      </c>
      <c r="F43" s="4">
        <v>2964.4</v>
      </c>
      <c r="G43" s="4">
        <v>2939</v>
      </c>
      <c r="H43" s="5">
        <f>(E43/60)-$V$17</f>
        <v>48.12378787878788</v>
      </c>
      <c r="I43" s="5">
        <f>(F43/60)-$V$17</f>
        <v>48.94378787878788</v>
      </c>
      <c r="J43" s="5">
        <f>(G43/60)-$V$17</f>
        <v>48.520454545454548</v>
      </c>
      <c r="K43" s="6">
        <f t="shared" si="8"/>
        <v>96.24757575757576</v>
      </c>
      <c r="L43" s="6">
        <f t="shared" si="8"/>
        <v>97.88757575757576</v>
      </c>
      <c r="M43" s="6">
        <f>J43*(1/$D43)</f>
        <v>97.040909090909096</v>
      </c>
      <c r="N43" s="6"/>
      <c r="O43" s="6">
        <f>AVERAGE(K43:M43)</f>
        <v>97.058686868686877</v>
      </c>
      <c r="P43" s="5">
        <f>STDEV(K43:M43)</f>
        <v>0.82014452204293697</v>
      </c>
      <c r="R43">
        <v>97.984444444444463</v>
      </c>
      <c r="S43">
        <v>0.82014452204293697</v>
      </c>
      <c r="AC43" s="8">
        <f t="shared" si="2"/>
        <v>0.9448005558499375</v>
      </c>
    </row>
    <row r="44" spans="1:29" x14ac:dyDescent="0.25">
      <c r="A44" s="3" t="s">
        <v>27</v>
      </c>
      <c r="B44" s="3">
        <v>1</v>
      </c>
      <c r="C44" s="3" t="s">
        <v>11</v>
      </c>
      <c r="D44" s="3">
        <v>0.5</v>
      </c>
      <c r="E44" s="4">
        <v>2890.5</v>
      </c>
      <c r="F44" s="4">
        <v>2912</v>
      </c>
      <c r="H44" s="5">
        <f>(E44/60)-$V$17</f>
        <v>47.712121212121211</v>
      </c>
      <c r="I44" s="5">
        <f>(F44/60)-$V$17</f>
        <v>48.070454545454545</v>
      </c>
      <c r="J44" s="5"/>
      <c r="K44" s="6">
        <f t="shared" si="8"/>
        <v>95.424242424242422</v>
      </c>
      <c r="L44" s="6">
        <f t="shared" si="8"/>
        <v>96.140909090909091</v>
      </c>
      <c r="M44" s="6"/>
      <c r="N44" s="6"/>
      <c r="O44" s="7">
        <f>AVERAGE(K44:L44)</f>
        <v>95.782575757575756</v>
      </c>
      <c r="P44" s="4">
        <f>STDEV(K44:L44)</f>
        <v>0.50675985985036043</v>
      </c>
      <c r="R44">
        <v>96.708333333333329</v>
      </c>
      <c r="S44">
        <v>0.50675985985036043</v>
      </c>
      <c r="AC44" s="8">
        <f t="shared" si="2"/>
        <v>0.95726763542359095</v>
      </c>
    </row>
    <row r="45" spans="1:29" x14ac:dyDescent="0.25">
      <c r="A45" s="3" t="s">
        <v>27</v>
      </c>
      <c r="B45" s="3">
        <v>1</v>
      </c>
      <c r="C45" s="3" t="s">
        <v>11</v>
      </c>
      <c r="D45" s="3">
        <v>0.5</v>
      </c>
      <c r="E45" s="4">
        <v>2871.9</v>
      </c>
      <c r="F45" s="4">
        <v>2867.1</v>
      </c>
      <c r="G45" s="4">
        <v>2921.5</v>
      </c>
      <c r="H45" s="5">
        <f>(E45/60)-$V$17</f>
        <v>47.402121212121216</v>
      </c>
      <c r="I45" s="5">
        <f>(F45/60)-$V$17</f>
        <v>47.32212121212121</v>
      </c>
      <c r="J45" s="5">
        <f>(G45/60)-$V$17</f>
        <v>48.228787878787884</v>
      </c>
      <c r="K45" s="6">
        <f t="shared" si="8"/>
        <v>94.804242424242432</v>
      </c>
      <c r="L45" s="6">
        <f t="shared" si="8"/>
        <v>94.644242424242421</v>
      </c>
      <c r="M45" s="6">
        <f>J45*(1/$D45)</f>
        <v>96.457575757575768</v>
      </c>
      <c r="N45" s="6"/>
      <c r="O45" s="6">
        <f>AVERAGE(K45:M45)</f>
        <v>95.302020202020188</v>
      </c>
      <c r="P45" s="5">
        <f>STDEV(K45:M45)</f>
        <v>1.0039330064707961</v>
      </c>
      <c r="R45">
        <v>96.227777777777774</v>
      </c>
      <c r="S45">
        <v>1.0039330064707961</v>
      </c>
      <c r="AC45" s="8">
        <f t="shared" si="2"/>
        <v>0.96204817063890857</v>
      </c>
    </row>
    <row r="46" spans="1:29" x14ac:dyDescent="0.25">
      <c r="A46" s="3" t="s">
        <v>20</v>
      </c>
      <c r="B46" s="3">
        <v>1</v>
      </c>
      <c r="C46" s="3" t="s">
        <v>11</v>
      </c>
      <c r="D46" s="3">
        <v>0.5</v>
      </c>
      <c r="E46" s="4">
        <v>3181</v>
      </c>
      <c r="F46" s="4">
        <v>3170.8</v>
      </c>
      <c r="H46" s="5">
        <f>(E46/60)-$V$17</f>
        <v>52.55378787878788</v>
      </c>
      <c r="I46" s="5">
        <f>(F46/60)-$V$17</f>
        <v>52.383787878787885</v>
      </c>
      <c r="J46" s="5"/>
      <c r="K46" s="6">
        <f t="shared" si="8"/>
        <v>105.10757575757576</v>
      </c>
      <c r="L46" s="6">
        <f t="shared" si="8"/>
        <v>104.76757575757577</v>
      </c>
      <c r="M46" s="6"/>
      <c r="N46" s="6"/>
      <c r="O46" s="7">
        <f>AVERAGE(K46:L46)</f>
        <v>104.93757575757576</v>
      </c>
      <c r="P46" s="4">
        <f>STDEV(K46:L46)</f>
        <v>0.24041630560341851</v>
      </c>
      <c r="R46">
        <v>105.86333333333334</v>
      </c>
      <c r="S46">
        <v>0.24041630560341851</v>
      </c>
      <c r="AC46" s="8">
        <f t="shared" si="2"/>
        <v>0.87448368250660735</v>
      </c>
    </row>
    <row r="47" spans="1:29" x14ac:dyDescent="0.25">
      <c r="A47" s="3" t="s">
        <v>20</v>
      </c>
      <c r="B47" s="3">
        <v>1</v>
      </c>
      <c r="C47" s="3" t="s">
        <v>11</v>
      </c>
      <c r="D47" s="3">
        <v>0.5</v>
      </c>
      <c r="E47" s="4">
        <v>3173.9</v>
      </c>
      <c r="F47" s="4">
        <v>3163.1</v>
      </c>
      <c r="G47" s="4">
        <v>3172.5</v>
      </c>
      <c r="H47" s="5">
        <f>(E47/60)-$V$17</f>
        <v>52.435454545454547</v>
      </c>
      <c r="I47" s="5">
        <f>(F47/60)-$V$17</f>
        <v>52.255454545454548</v>
      </c>
      <c r="J47" s="5">
        <f>(G47/60)-$V$17</f>
        <v>52.412121212121214</v>
      </c>
      <c r="K47" s="6">
        <f t="shared" si="8"/>
        <v>104.87090909090909</v>
      </c>
      <c r="L47" s="6">
        <f t="shared" si="8"/>
        <v>104.5109090909091</v>
      </c>
      <c r="M47" s="6">
        <f>J47*(1/$D47)</f>
        <v>104.82424242424243</v>
      </c>
      <c r="N47" s="6"/>
      <c r="O47" s="6">
        <f>AVERAGE(K47:M47)</f>
        <v>104.73535353535352</v>
      </c>
      <c r="P47" s="5">
        <f>STDEV(K47:M47)</f>
        <v>0.19577008434877322</v>
      </c>
      <c r="R47">
        <v>105.66111111111111</v>
      </c>
      <c r="S47">
        <v>0.19577008434877322</v>
      </c>
      <c r="AC47" s="8">
        <f t="shared" si="2"/>
        <v>0.8761573354874912</v>
      </c>
    </row>
    <row r="48" spans="1:29" x14ac:dyDescent="0.25">
      <c r="A48" s="3"/>
      <c r="B48" s="3"/>
      <c r="C48" s="3"/>
      <c r="D48" s="3"/>
      <c r="H48" s="6"/>
      <c r="I48" s="6"/>
      <c r="J48" s="6"/>
      <c r="K48" s="6"/>
      <c r="L48" s="6"/>
      <c r="M48" s="6"/>
      <c r="N48" s="6"/>
      <c r="O48" s="6"/>
      <c r="P48" s="5"/>
      <c r="AC48" s="8"/>
    </row>
    <row r="49" spans="1:29" x14ac:dyDescent="0.25">
      <c r="A49" s="3" t="s">
        <v>10</v>
      </c>
      <c r="B49" s="3">
        <v>4</v>
      </c>
      <c r="C49" s="3" t="s">
        <v>28</v>
      </c>
      <c r="D49" s="3">
        <v>0.75</v>
      </c>
      <c r="E49" s="4">
        <v>4389.3</v>
      </c>
      <c r="F49" s="4">
        <v>4406.6000000000004</v>
      </c>
      <c r="H49" s="5">
        <f>(E49/60)-$V$17</f>
        <v>72.692121212121208</v>
      </c>
      <c r="I49" s="5">
        <f>(F49/60)-$V$17</f>
        <v>72.980454545454549</v>
      </c>
      <c r="J49" s="5"/>
      <c r="K49" s="6">
        <f t="shared" ref="K49:L68" si="9">H49*(1/$D49)</f>
        <v>96.922828282828277</v>
      </c>
      <c r="L49" s="6">
        <f t="shared" si="9"/>
        <v>97.307272727272732</v>
      </c>
      <c r="O49" s="7">
        <f>AVERAGE(K49:L49)</f>
        <v>97.115050505050505</v>
      </c>
      <c r="P49" s="4">
        <f>STDEV(K49:L49)</f>
        <v>0.27184327365616895</v>
      </c>
      <c r="R49">
        <v>97.732222222222219</v>
      </c>
      <c r="S49">
        <v>0.27184327365616895</v>
      </c>
      <c r="AC49" s="8">
        <f t="shared" si="2"/>
        <v>0.63149256523441011</v>
      </c>
    </row>
    <row r="50" spans="1:29" x14ac:dyDescent="0.25">
      <c r="A50" s="3" t="s">
        <v>10</v>
      </c>
      <c r="B50" s="3">
        <v>4</v>
      </c>
      <c r="C50" s="3" t="s">
        <v>28</v>
      </c>
      <c r="D50" s="3">
        <v>0.75</v>
      </c>
      <c r="E50" s="4">
        <v>4362.3999999999996</v>
      </c>
      <c r="F50" s="4">
        <v>4434</v>
      </c>
      <c r="G50" s="4">
        <v>4397.5</v>
      </c>
      <c r="H50" s="5">
        <f>(E50/60)-$V$17</f>
        <v>72.24378787878787</v>
      </c>
      <c r="I50" s="5">
        <f>(F50/60)-$V$17</f>
        <v>73.437121212121212</v>
      </c>
      <c r="J50" s="5">
        <f>(G50/60)-$V$17</f>
        <v>72.828787878787878</v>
      </c>
      <c r="K50" s="6">
        <f t="shared" si="9"/>
        <v>96.325050505050484</v>
      </c>
      <c r="L50" s="6">
        <f t="shared" si="9"/>
        <v>97.916161616161617</v>
      </c>
      <c r="M50" s="6">
        <f>J50*(1/$D50)</f>
        <v>97.1050505050505</v>
      </c>
      <c r="N50" s="6"/>
      <c r="O50" s="6">
        <f>AVERAGE(K50:M50)</f>
        <v>97.115420875420867</v>
      </c>
      <c r="P50" s="5">
        <f>STDEV(K50:M50)</f>
        <v>0.79560624709182592</v>
      </c>
      <c r="R50">
        <v>97.732592592592596</v>
      </c>
      <c r="S50">
        <v>0.79560624709181882</v>
      </c>
      <c r="AC50" s="8">
        <f t="shared" si="2"/>
        <v>0.63149017211122782</v>
      </c>
    </row>
    <row r="51" spans="1:29" x14ac:dyDescent="0.25">
      <c r="A51" s="3" t="s">
        <v>12</v>
      </c>
      <c r="B51" s="3">
        <v>4</v>
      </c>
      <c r="C51" s="3" t="s">
        <v>28</v>
      </c>
      <c r="D51" s="3">
        <v>0.75</v>
      </c>
      <c r="E51" s="4">
        <v>1857.4</v>
      </c>
      <c r="F51" s="4">
        <v>1288.0999999999999</v>
      </c>
      <c r="H51" s="5">
        <f>(E51/60)-$V$17</f>
        <v>30.493787878787877</v>
      </c>
      <c r="I51" s="5">
        <f>(F51/60)-$V$17</f>
        <v>21.00545454545454</v>
      </c>
      <c r="J51" s="5"/>
      <c r="K51" s="6">
        <f t="shared" si="9"/>
        <v>40.658383838383834</v>
      </c>
      <c r="L51" s="6">
        <f t="shared" si="9"/>
        <v>28.007272727272721</v>
      </c>
      <c r="O51" s="7">
        <f>AVERAGE(K51:L51)</f>
        <v>34.332828282828274</v>
      </c>
      <c r="P51" s="4">
        <f>STDEV(K51:L51)</f>
        <v>8.9456864562111669</v>
      </c>
      <c r="R51">
        <v>34.949999999999996</v>
      </c>
      <c r="S51">
        <v>8.9456864562111669</v>
      </c>
      <c r="AC51" s="8">
        <f t="shared" si="2"/>
        <v>1.765870435398341</v>
      </c>
    </row>
    <row r="52" spans="1:29" x14ac:dyDescent="0.25">
      <c r="A52" s="3" t="s">
        <v>12</v>
      </c>
      <c r="B52" s="3">
        <v>4</v>
      </c>
      <c r="C52" s="3" t="s">
        <v>28</v>
      </c>
      <c r="D52" s="3">
        <v>0.75</v>
      </c>
      <c r="E52" s="4">
        <v>1296.4000000000001</v>
      </c>
      <c r="F52" s="4">
        <v>1276.7</v>
      </c>
      <c r="G52" s="4">
        <v>1293.3</v>
      </c>
      <c r="H52" s="5">
        <f>(E52/60)-$V$17</f>
        <v>21.143787878787883</v>
      </c>
      <c r="I52" s="5">
        <f>(F52/60)-$V$17</f>
        <v>20.815454545454543</v>
      </c>
      <c r="J52" s="5">
        <f>(G52/60)-$V$17</f>
        <v>21.092121212121214</v>
      </c>
      <c r="K52" s="6">
        <f t="shared" si="9"/>
        <v>28.191717171717176</v>
      </c>
      <c r="L52" s="6">
        <f t="shared" si="9"/>
        <v>27.75393939393939</v>
      </c>
      <c r="M52" s="6">
        <f>J52*(1/$D52)</f>
        <v>28.122828282828284</v>
      </c>
      <c r="N52" s="6"/>
      <c r="O52" s="6">
        <f>AVERAGE(K52:M52)</f>
        <v>28.022828282828282</v>
      </c>
      <c r="P52" s="5">
        <f>STDEV(K52:M52)</f>
        <v>0.23539827033989469</v>
      </c>
      <c r="R52">
        <v>28.64</v>
      </c>
      <c r="S52">
        <v>0.23539827033989266</v>
      </c>
      <c r="AC52" s="8">
        <f t="shared" si="2"/>
        <v>2.1549291800688479</v>
      </c>
    </row>
    <row r="53" spans="1:29" x14ac:dyDescent="0.25">
      <c r="A53" s="3" t="s">
        <v>15</v>
      </c>
      <c r="B53" s="3">
        <v>4</v>
      </c>
      <c r="C53" s="3" t="s">
        <v>28</v>
      </c>
      <c r="D53" s="3">
        <v>0.75</v>
      </c>
      <c r="E53" s="4">
        <v>1322.3</v>
      </c>
      <c r="F53" s="4">
        <v>1292.0999999999999</v>
      </c>
      <c r="H53" s="5">
        <f>(E53/60)-$V$17</f>
        <v>21.575454545454548</v>
      </c>
      <c r="I53" s="5">
        <f>(F53/60)-$V$17</f>
        <v>21.07212121212121</v>
      </c>
      <c r="J53" s="5"/>
      <c r="K53" s="6">
        <f t="shared" si="9"/>
        <v>28.767272727272729</v>
      </c>
      <c r="L53" s="6">
        <f t="shared" si="9"/>
        <v>28.096161616161613</v>
      </c>
      <c r="O53" s="7">
        <f>AVERAGE(K53:L53)</f>
        <v>28.431717171717171</v>
      </c>
      <c r="P53" s="4">
        <f>STDEV(K53:L53)</f>
        <v>0.47454721759630908</v>
      </c>
      <c r="R53">
        <v>29.048888888888889</v>
      </c>
      <c r="S53">
        <v>0.47454721759630653</v>
      </c>
      <c r="AC53" s="8">
        <f t="shared" si="2"/>
        <v>2.1245966395905214</v>
      </c>
    </row>
    <row r="54" spans="1:29" x14ac:dyDescent="0.25">
      <c r="A54" s="3" t="s">
        <v>15</v>
      </c>
      <c r="B54" s="3">
        <v>4</v>
      </c>
      <c r="C54" s="3" t="s">
        <v>28</v>
      </c>
      <c r="D54" s="3">
        <v>0.75</v>
      </c>
      <c r="E54" s="4">
        <v>1287.4000000000001</v>
      </c>
      <c r="F54" s="4">
        <v>1294.5</v>
      </c>
      <c r="G54" s="4">
        <v>1288.3</v>
      </c>
      <c r="H54" s="5">
        <f>(E54/60)-$V$17</f>
        <v>20.993787878787877</v>
      </c>
      <c r="I54" s="5">
        <f>(F54/60)-$V$17</f>
        <v>21.11212121212121</v>
      </c>
      <c r="J54" s="5">
        <f>(G54/60)-$V$17</f>
        <v>21.008787878787878</v>
      </c>
      <c r="K54" s="6">
        <f t="shared" si="9"/>
        <v>27.99171717171717</v>
      </c>
      <c r="L54" s="6">
        <f t="shared" si="9"/>
        <v>28.149494949494944</v>
      </c>
      <c r="M54" s="6">
        <f>J54*(1/$D54)</f>
        <v>28.011717171717169</v>
      </c>
      <c r="N54" s="6"/>
      <c r="O54" s="6">
        <f>AVERAGE(K54:M54)</f>
        <v>28.05097643097643</v>
      </c>
      <c r="P54" s="5">
        <f>STDEV(K54:M54)</f>
        <v>8.590357308233694E-2</v>
      </c>
      <c r="R54">
        <v>28.668148148148145</v>
      </c>
      <c r="S54">
        <v>8.590357308233898E-2</v>
      </c>
      <c r="AC54" s="8">
        <f t="shared" si="2"/>
        <v>2.1528133382817742</v>
      </c>
    </row>
    <row r="55" spans="1:29" x14ac:dyDescent="0.25">
      <c r="A55" s="3" t="s">
        <v>18</v>
      </c>
      <c r="B55" s="3">
        <v>4</v>
      </c>
      <c r="C55" s="3" t="s">
        <v>28</v>
      </c>
      <c r="D55" s="3">
        <v>0.75</v>
      </c>
      <c r="E55" s="4">
        <v>1580.3</v>
      </c>
      <c r="F55" s="4">
        <v>1350.6</v>
      </c>
      <c r="H55" s="5">
        <f>(E55/60)-$V$17</f>
        <v>25.875454545454545</v>
      </c>
      <c r="I55" s="5">
        <f>(F55/60)-$V$17</f>
        <v>22.047121212121212</v>
      </c>
      <c r="J55" s="5"/>
      <c r="K55" s="6">
        <f t="shared" si="9"/>
        <v>34.50060606060606</v>
      </c>
      <c r="L55" s="6">
        <f t="shared" si="9"/>
        <v>29.396161616161613</v>
      </c>
      <c r="O55" s="7">
        <f>AVERAGE(K55:L55)</f>
        <v>31.948383838383837</v>
      </c>
      <c r="P55" s="4">
        <f>STDEV(K55:L55)</f>
        <v>3.6093872808566676</v>
      </c>
      <c r="R55">
        <v>32.565555555555548</v>
      </c>
      <c r="S55">
        <v>3.6093872808566676</v>
      </c>
      <c r="AC55" s="8">
        <f t="shared" si="2"/>
        <v>1.8951671686326392</v>
      </c>
    </row>
    <row r="56" spans="1:29" x14ac:dyDescent="0.25">
      <c r="A56" s="3" t="s">
        <v>18</v>
      </c>
      <c r="B56" s="3">
        <v>4</v>
      </c>
      <c r="C56" s="3" t="s">
        <v>28</v>
      </c>
      <c r="D56" s="3">
        <v>0.75</v>
      </c>
      <c r="E56" s="4">
        <v>1362.6</v>
      </c>
      <c r="F56" s="4">
        <v>1358</v>
      </c>
      <c r="G56" s="4">
        <v>1353.4</v>
      </c>
      <c r="H56" s="5">
        <f>(E56/60)-$V$17</f>
        <v>22.247121212121208</v>
      </c>
      <c r="I56" s="5">
        <f>(F56/60)-$V$17</f>
        <v>22.170454545454547</v>
      </c>
      <c r="J56" s="5">
        <f>(G56/60)-$V$17</f>
        <v>22.093787878787879</v>
      </c>
      <c r="K56" s="6">
        <f t="shared" si="9"/>
        <v>29.662828282828276</v>
      </c>
      <c r="L56" s="6">
        <f t="shared" si="9"/>
        <v>29.560606060606062</v>
      </c>
      <c r="M56" s="6">
        <f>J56*(1/$D56)</f>
        <v>29.458383838383838</v>
      </c>
      <c r="N56" s="6"/>
      <c r="O56" s="6">
        <f>AVERAGE(K56:M56)</f>
        <v>29.560606060606059</v>
      </c>
      <c r="P56" s="5">
        <f>STDEV(K56:M56)</f>
        <v>0.10222222222221866</v>
      </c>
      <c r="R56">
        <v>30.177777777777777</v>
      </c>
      <c r="S56">
        <v>0.10222222222221866</v>
      </c>
      <c r="AC56" s="8">
        <f t="shared" si="2"/>
        <v>2.0451198286249905</v>
      </c>
    </row>
    <row r="57" spans="1:29" x14ac:dyDescent="0.25">
      <c r="A57" s="3" t="s">
        <v>22</v>
      </c>
      <c r="B57" s="3">
        <v>4</v>
      </c>
      <c r="C57" s="3" t="s">
        <v>28</v>
      </c>
      <c r="D57" s="3">
        <v>0.75</v>
      </c>
      <c r="E57" s="4">
        <v>4405.6000000000004</v>
      </c>
      <c r="F57" s="4">
        <v>4394.5</v>
      </c>
      <c r="H57" s="5">
        <f>(E57/60)-$V$17</f>
        <v>72.963787878787883</v>
      </c>
      <c r="I57" s="5">
        <f>(F57/60)-$V$17</f>
        <v>72.778787878787867</v>
      </c>
      <c r="J57" s="5"/>
      <c r="K57" s="6">
        <f t="shared" si="9"/>
        <v>97.285050505050506</v>
      </c>
      <c r="L57" s="6">
        <f t="shared" si="9"/>
        <v>97.038383838383822</v>
      </c>
      <c r="O57" s="7">
        <f>AVERAGE(K57:L57)</f>
        <v>97.161717171717157</v>
      </c>
      <c r="P57" s="4">
        <f>STDEV(K57:L57)</f>
        <v>0.17441967269269393</v>
      </c>
      <c r="R57">
        <v>97.778888888888886</v>
      </c>
      <c r="S57">
        <v>0.17441967269270395</v>
      </c>
      <c r="AC57" s="8">
        <f t="shared" si="2"/>
        <v>0.63119117448047746</v>
      </c>
    </row>
    <row r="58" spans="1:29" x14ac:dyDescent="0.25">
      <c r="A58" s="3" t="s">
        <v>22</v>
      </c>
      <c r="B58" s="3">
        <v>4</v>
      </c>
      <c r="C58" s="3" t="s">
        <v>28</v>
      </c>
      <c r="D58" s="3">
        <v>0.75</v>
      </c>
      <c r="E58" s="4">
        <v>4369.3999999999996</v>
      </c>
      <c r="F58" s="4">
        <v>4327</v>
      </c>
      <c r="G58" s="4">
        <v>4380.8</v>
      </c>
      <c r="H58" s="5">
        <f>(E58/60)-$V$17</f>
        <v>72.36045454545453</v>
      </c>
      <c r="I58" s="5">
        <f>(F58/60)-$V$17</f>
        <v>71.653787878787867</v>
      </c>
      <c r="J58" s="5">
        <f>(G58/60)-$V$17</f>
        <v>72.550454545454542</v>
      </c>
      <c r="K58" s="6">
        <f t="shared" si="9"/>
        <v>96.480606060606036</v>
      </c>
      <c r="L58" s="6">
        <f t="shared" si="9"/>
        <v>95.538383838383822</v>
      </c>
      <c r="M58" s="6">
        <f>J58*(1/$D58)</f>
        <v>96.73393939393938</v>
      </c>
      <c r="N58" s="6"/>
      <c r="O58" s="6">
        <f>AVERAGE(K58:M58)</f>
        <v>96.250976430976422</v>
      </c>
      <c r="P58" s="5">
        <f>STDEV(K58:M58)</f>
        <v>0.62998856871201869</v>
      </c>
      <c r="R58">
        <v>96.868148148148137</v>
      </c>
      <c r="S58">
        <v>0.6299885687120268</v>
      </c>
      <c r="AC58" s="8">
        <f t="shared" si="2"/>
        <v>0.63712554536277821</v>
      </c>
    </row>
    <row r="59" spans="1:29" x14ac:dyDescent="0.25">
      <c r="A59" s="3" t="s">
        <v>23</v>
      </c>
      <c r="B59" s="3">
        <v>4</v>
      </c>
      <c r="C59" s="3" t="s">
        <v>28</v>
      </c>
      <c r="D59" s="3">
        <v>0.75</v>
      </c>
      <c r="E59" s="4">
        <v>4377.7</v>
      </c>
      <c r="F59" s="4">
        <v>4376.2</v>
      </c>
      <c r="H59" s="5">
        <f>(E59/60)-$V$17</f>
        <v>72.498787878787866</v>
      </c>
      <c r="I59" s="5">
        <f>(F59/60)-$V$17</f>
        <v>72.473787878787874</v>
      </c>
      <c r="J59" s="5"/>
      <c r="K59" s="6">
        <f t="shared" si="9"/>
        <v>96.665050505050488</v>
      </c>
      <c r="L59" s="6">
        <f t="shared" si="9"/>
        <v>96.631717171717156</v>
      </c>
      <c r="O59" s="7">
        <f>AVERAGE(K59:L59)</f>
        <v>96.648383838383822</v>
      </c>
      <c r="P59" s="4">
        <f>STDEV(K59:L59)</f>
        <v>2.3570226039550245E-2</v>
      </c>
      <c r="R59">
        <v>97.265555555555551</v>
      </c>
      <c r="S59">
        <v>2.3570226039540194E-2</v>
      </c>
      <c r="AC59" s="8">
        <f t="shared" si="2"/>
        <v>0.63452237911623399</v>
      </c>
    </row>
    <row r="60" spans="1:29" x14ac:dyDescent="0.25">
      <c r="A60" s="3" t="s">
        <v>23</v>
      </c>
      <c r="B60" s="3">
        <v>4</v>
      </c>
      <c r="C60" s="3" t="s">
        <v>28</v>
      </c>
      <c r="D60" s="3">
        <v>0.75</v>
      </c>
      <c r="E60" s="4">
        <v>4374.8999999999996</v>
      </c>
      <c r="F60" s="4">
        <v>4375.7</v>
      </c>
      <c r="G60" s="4">
        <v>4368</v>
      </c>
      <c r="H60" s="5">
        <f>(E60/60)-$V$17</f>
        <v>72.452121212121199</v>
      </c>
      <c r="I60" s="5">
        <f>(F60/60)-$V$17</f>
        <v>72.465454545454534</v>
      </c>
      <c r="J60" s="5">
        <f>(G60/60)-$V$17</f>
        <v>72.337121212121204</v>
      </c>
      <c r="K60" s="6">
        <f t="shared" si="9"/>
        <v>96.602828282828256</v>
      </c>
      <c r="L60" s="6">
        <f t="shared" si="9"/>
        <v>96.620606060606036</v>
      </c>
      <c r="M60" s="6">
        <f>J60*(1/$D60)</f>
        <v>96.449494949494934</v>
      </c>
      <c r="N60" s="6"/>
      <c r="O60" s="6">
        <f>AVERAGE(K60:M60)</f>
        <v>96.557643097643066</v>
      </c>
      <c r="P60" s="5">
        <f>STDEV(K60:M60)</f>
        <v>9.4079906497526275E-2</v>
      </c>
      <c r="R60">
        <v>97.174814814814795</v>
      </c>
      <c r="S60">
        <v>9.4079906497526275E-2</v>
      </c>
      <c r="AC60" s="8">
        <f t="shared" si="2"/>
        <v>0.63511488892247314</v>
      </c>
    </row>
    <row r="61" spans="1:29" x14ac:dyDescent="0.25">
      <c r="A61" s="3" t="s">
        <v>24</v>
      </c>
      <c r="B61" s="3">
        <v>4</v>
      </c>
      <c r="C61" s="3" t="s">
        <v>28</v>
      </c>
      <c r="D61" s="3">
        <v>0.75</v>
      </c>
      <c r="E61" s="4">
        <v>4372.8999999999996</v>
      </c>
      <c r="F61" s="4">
        <v>4373.1000000000004</v>
      </c>
      <c r="H61" s="5">
        <f>(E61/60)-$V$17</f>
        <v>72.418787878787867</v>
      </c>
      <c r="I61" s="5">
        <f>(F61/60)-$V$17</f>
        <v>72.422121212121212</v>
      </c>
      <c r="J61" s="5"/>
      <c r="K61" s="6">
        <f t="shared" si="9"/>
        <v>96.558383838383818</v>
      </c>
      <c r="L61" s="6">
        <f t="shared" si="9"/>
        <v>96.562828282828278</v>
      </c>
      <c r="O61" s="7">
        <f>AVERAGE(K61:L61)</f>
        <v>96.560606060606048</v>
      </c>
      <c r="P61" s="4">
        <f>STDEV(K61:L61)</f>
        <v>3.1426968052840842E-3</v>
      </c>
      <c r="R61">
        <v>97.177777777777777</v>
      </c>
      <c r="S61">
        <v>3.1426968052840842E-3</v>
      </c>
      <c r="AC61" s="8">
        <f t="shared" si="2"/>
        <v>0.63509552418769033</v>
      </c>
    </row>
    <row r="62" spans="1:29" x14ac:dyDescent="0.25">
      <c r="A62" s="3" t="s">
        <v>24</v>
      </c>
      <c r="B62" s="3">
        <v>4</v>
      </c>
      <c r="C62" s="3" t="s">
        <v>28</v>
      </c>
      <c r="D62" s="3">
        <v>0.75</v>
      </c>
      <c r="E62" s="4">
        <v>4350.8</v>
      </c>
      <c r="F62" s="4">
        <v>4409.5</v>
      </c>
      <c r="G62" s="4">
        <v>4380.1000000000004</v>
      </c>
      <c r="H62" s="5">
        <f>(E62/60)-$V$17</f>
        <v>72.050454545454542</v>
      </c>
      <c r="I62" s="5">
        <f>(F62/60)-$V$17</f>
        <v>73.028787878787867</v>
      </c>
      <c r="J62" s="5">
        <f>(G62/60)-$V$17</f>
        <v>72.538787878787886</v>
      </c>
      <c r="K62" s="6">
        <f t="shared" si="9"/>
        <v>96.067272727272723</v>
      </c>
      <c r="L62" s="6">
        <f t="shared" si="9"/>
        <v>97.371717171717151</v>
      </c>
      <c r="M62" s="6">
        <f>J62*(1/$D62)</f>
        <v>96.718383838383843</v>
      </c>
      <c r="N62" s="6"/>
      <c r="O62" s="6">
        <f>AVERAGE(K62:M62)</f>
        <v>96.719124579124568</v>
      </c>
      <c r="P62" s="5">
        <f>STDEV(K62:M62)</f>
        <v>0.65222253769945493</v>
      </c>
      <c r="R62">
        <v>97.336296296296311</v>
      </c>
      <c r="S62">
        <v>0.65222253769946203</v>
      </c>
      <c r="AC62" s="8">
        <f t="shared" si="2"/>
        <v>0.63406122962912548</v>
      </c>
    </row>
    <row r="63" spans="1:29" x14ac:dyDescent="0.25">
      <c r="A63" s="3" t="s">
        <v>25</v>
      </c>
      <c r="B63" s="3">
        <v>4</v>
      </c>
      <c r="C63" s="3" t="s">
        <v>28</v>
      </c>
      <c r="D63" s="3">
        <v>0.75</v>
      </c>
      <c r="E63" s="4">
        <v>4487.2</v>
      </c>
      <c r="F63" s="4">
        <v>4294</v>
      </c>
      <c r="H63" s="5">
        <f>(E63/60)-$V$17</f>
        <v>74.323787878787869</v>
      </c>
      <c r="I63" s="5">
        <f>(F63/60)-$V$17</f>
        <v>71.10378787878787</v>
      </c>
      <c r="J63" s="5"/>
      <c r="K63" s="6">
        <f t="shared" si="9"/>
        <v>99.098383838383825</v>
      </c>
      <c r="L63" s="6">
        <f t="shared" si="9"/>
        <v>94.805050505050488</v>
      </c>
      <c r="O63" s="7">
        <f>AVERAGE(K63:L63)</f>
        <v>96.951717171717149</v>
      </c>
      <c r="P63" s="4">
        <f>STDEV(K63:L63)</f>
        <v>3.0358451138942462</v>
      </c>
      <c r="R63">
        <v>97.568888888888878</v>
      </c>
      <c r="S63">
        <v>3.0358451138942364</v>
      </c>
      <c r="AC63" s="8">
        <f t="shared" si="2"/>
        <v>0.63254970329175819</v>
      </c>
    </row>
    <row r="64" spans="1:29" x14ac:dyDescent="0.25">
      <c r="A64" s="3" t="s">
        <v>25</v>
      </c>
      <c r="B64" s="3">
        <v>4</v>
      </c>
      <c r="C64" s="3" t="s">
        <v>28</v>
      </c>
      <c r="D64" s="3">
        <v>0.75</v>
      </c>
      <c r="E64" s="4">
        <v>4263.8999999999996</v>
      </c>
      <c r="F64" s="4">
        <v>4293.2</v>
      </c>
      <c r="G64" s="4">
        <v>4265.3999999999996</v>
      </c>
      <c r="H64" s="5">
        <f>(E64/60)-$V$17</f>
        <v>70.602121212121205</v>
      </c>
      <c r="I64" s="5">
        <f>(F64/60)-$V$17</f>
        <v>71.090454545454534</v>
      </c>
      <c r="J64" s="5">
        <f>(G64/60)-$V$17</f>
        <v>70.627121212121196</v>
      </c>
      <c r="K64" s="6">
        <f t="shared" si="9"/>
        <v>94.136161616161601</v>
      </c>
      <c r="L64" s="6">
        <f t="shared" si="9"/>
        <v>94.787272727272708</v>
      </c>
      <c r="M64" s="6">
        <f>J64*(1/$D64)</f>
        <v>94.169494949494919</v>
      </c>
      <c r="N64" s="6"/>
      <c r="O64" s="6">
        <f>AVERAGE(K64:M64)</f>
        <v>94.364309764309738</v>
      </c>
      <c r="P64" s="5">
        <f>STDEV(K64:M64)</f>
        <v>0.36667564523238444</v>
      </c>
      <c r="R64">
        <v>94.981481481481467</v>
      </c>
      <c r="S64">
        <v>0.36667564523238444</v>
      </c>
      <c r="AC64" s="8">
        <f t="shared" si="2"/>
        <v>0.6497811021110067</v>
      </c>
    </row>
    <row r="65" spans="1:29" x14ac:dyDescent="0.25">
      <c r="A65" s="3" t="s">
        <v>26</v>
      </c>
      <c r="B65" s="3">
        <v>4</v>
      </c>
      <c r="C65" s="3" t="s">
        <v>28</v>
      </c>
      <c r="D65" s="3">
        <v>0.75</v>
      </c>
      <c r="E65" s="4">
        <v>4184.8</v>
      </c>
      <c r="F65" s="4">
        <v>4198.3999999999996</v>
      </c>
      <c r="H65" s="5">
        <f>(E65/60)-$V$17</f>
        <v>69.283787878787876</v>
      </c>
      <c r="I65" s="5">
        <f>(F65/60)-$V$17</f>
        <v>69.510454545454536</v>
      </c>
      <c r="J65" s="5"/>
      <c r="K65" s="6">
        <f t="shared" si="9"/>
        <v>92.378383838383826</v>
      </c>
      <c r="L65" s="6">
        <f t="shared" si="9"/>
        <v>92.680606060606038</v>
      </c>
      <c r="O65" s="7">
        <f>AVERAGE(K65:L65)</f>
        <v>92.529494949494932</v>
      </c>
      <c r="P65" s="4">
        <f>STDEV(K65:L65)</f>
        <v>0.21370338275859424</v>
      </c>
      <c r="R65">
        <v>93.146666666666661</v>
      </c>
      <c r="S65">
        <v>0.21370338275859424</v>
      </c>
      <c r="AC65" s="8">
        <f t="shared" si="2"/>
        <v>0.66258057240023049</v>
      </c>
    </row>
    <row r="66" spans="1:29" x14ac:dyDescent="0.25">
      <c r="A66" s="3" t="s">
        <v>26</v>
      </c>
      <c r="B66" s="3">
        <v>4</v>
      </c>
      <c r="C66" s="3" t="s">
        <v>28</v>
      </c>
      <c r="D66" s="3">
        <v>0.75</v>
      </c>
      <c r="E66" s="4">
        <v>4193.3999999999996</v>
      </c>
      <c r="F66" s="4">
        <v>4183.1000000000004</v>
      </c>
      <c r="G66" s="4">
        <v>4193.7</v>
      </c>
      <c r="H66" s="5">
        <f>(E66/60)-$V$17</f>
        <v>69.427121212121207</v>
      </c>
      <c r="I66" s="5">
        <f>(F66/60)-$V$17</f>
        <v>69.25545454545454</v>
      </c>
      <c r="J66" s="5">
        <f>(G66/60)-$V$17</f>
        <v>69.432121212121203</v>
      </c>
      <c r="K66" s="6">
        <f t="shared" si="9"/>
        <v>92.569494949494938</v>
      </c>
      <c r="L66" s="6">
        <f t="shared" si="9"/>
        <v>92.340606060606049</v>
      </c>
      <c r="M66" s="6">
        <f>J66*(1/$D66)</f>
        <v>92.576161616161599</v>
      </c>
      <c r="N66" s="6"/>
      <c r="O66" s="6">
        <f>AVERAGE(K66:M66)</f>
        <v>92.495420875420862</v>
      </c>
      <c r="P66" s="5">
        <f>STDEV(K66:M66)</f>
        <v>0.13411499273280267</v>
      </c>
      <c r="R66">
        <v>93.112592592592591</v>
      </c>
      <c r="S66">
        <v>0.13411499273280267</v>
      </c>
      <c r="AC66" s="8">
        <f t="shared" si="2"/>
        <v>0.66282304035085815</v>
      </c>
    </row>
    <row r="67" spans="1:29" x14ac:dyDescent="0.25">
      <c r="A67" s="3" t="s">
        <v>27</v>
      </c>
      <c r="B67" s="3">
        <v>4</v>
      </c>
      <c r="C67" s="3" t="s">
        <v>28</v>
      </c>
      <c r="D67" s="3">
        <v>0.75</v>
      </c>
      <c r="E67" s="4">
        <v>4451.3999999999996</v>
      </c>
      <c r="F67" s="4">
        <v>4243.7</v>
      </c>
      <c r="H67" s="5">
        <f>(E67/60)-$V$17</f>
        <v>73.727121212121205</v>
      </c>
      <c r="I67" s="5">
        <f>(F67/60)-$V$17</f>
        <v>70.265454545454531</v>
      </c>
      <c r="J67" s="5"/>
      <c r="K67" s="6">
        <f t="shared" si="9"/>
        <v>98.302828282828273</v>
      </c>
      <c r="L67" s="6">
        <f t="shared" si="9"/>
        <v>93.687272727272699</v>
      </c>
      <c r="O67" s="7">
        <f>AVERAGE(K67:L67)</f>
        <v>95.995050505050486</v>
      </c>
      <c r="P67" s="4">
        <f>STDEV(K67:L67)</f>
        <v>3.2636906322765888</v>
      </c>
      <c r="R67">
        <v>96.612222222222215</v>
      </c>
      <c r="S67">
        <v>3.2636906322765786</v>
      </c>
      <c r="AC67" s="8">
        <f t="shared" si="2"/>
        <v>0.63881329191677594</v>
      </c>
    </row>
    <row r="68" spans="1:29" x14ac:dyDescent="0.25">
      <c r="A68" s="3" t="s">
        <v>27</v>
      </c>
      <c r="B68" s="3">
        <v>4</v>
      </c>
      <c r="C68" s="3" t="s">
        <v>28</v>
      </c>
      <c r="D68" s="3">
        <v>0.75</v>
      </c>
      <c r="E68" s="4">
        <v>4223.5</v>
      </c>
      <c r="F68" s="4">
        <v>4251.1000000000004</v>
      </c>
      <c r="G68" s="4">
        <v>4247.1000000000004</v>
      </c>
      <c r="H68" s="5">
        <f>(E68/60)-$V$17</f>
        <v>69.928787878787873</v>
      </c>
      <c r="I68" s="5">
        <f>(F68/60)-$V$17</f>
        <v>70.38878787878788</v>
      </c>
      <c r="J68" s="5">
        <f>(G68/60)-$V$17</f>
        <v>70.322121212121218</v>
      </c>
      <c r="K68" s="6">
        <f t="shared" si="9"/>
        <v>93.238383838383825</v>
      </c>
      <c r="L68" s="6">
        <f t="shared" si="9"/>
        <v>93.851717171717169</v>
      </c>
      <c r="M68" s="6">
        <f>J68*(1/$D68)</f>
        <v>93.762828282828281</v>
      </c>
      <c r="N68" s="6"/>
      <c r="O68" s="6">
        <f>AVERAGE(K68:M68)</f>
        <v>93.617643097643096</v>
      </c>
      <c r="P68" s="5">
        <f>STDEV(K68:M68)</f>
        <v>0.33144154528723602</v>
      </c>
      <c r="R68">
        <v>94.234814814814811</v>
      </c>
      <c r="S68">
        <v>0.33144154528723596</v>
      </c>
      <c r="AC68" s="8">
        <f t="shared" ref="AC68:AC131" si="10">100-O68/R68*100</f>
        <v>0.65492962275625644</v>
      </c>
    </row>
    <row r="69" spans="1:29" x14ac:dyDescent="0.25">
      <c r="A69" s="3"/>
      <c r="B69" s="3"/>
      <c r="C69" s="3"/>
      <c r="D69" s="3"/>
      <c r="H69" s="6"/>
      <c r="I69" s="6"/>
      <c r="J69" s="6"/>
      <c r="K69" s="6"/>
      <c r="L69" s="6"/>
      <c r="M69" s="6"/>
      <c r="N69" s="6"/>
      <c r="O69" s="6"/>
      <c r="P69" s="5"/>
      <c r="AC69" s="8"/>
    </row>
    <row r="70" spans="1:29" x14ac:dyDescent="0.25">
      <c r="A70" s="3" t="s">
        <v>10</v>
      </c>
      <c r="B70" s="3">
        <v>8</v>
      </c>
      <c r="C70" s="3" t="s">
        <v>28</v>
      </c>
      <c r="D70" s="3">
        <v>0.75</v>
      </c>
      <c r="E70" s="4">
        <v>2379.6</v>
      </c>
      <c r="F70" s="4">
        <v>2371.9</v>
      </c>
      <c r="G70" s="4">
        <v>2403.5</v>
      </c>
      <c r="H70" s="5">
        <f t="shared" ref="H70:H79" si="11">(E70/60)-$V$17</f>
        <v>39.19712121212121</v>
      </c>
      <c r="I70" s="5">
        <f t="shared" ref="I70:I79" si="12">(F70/60)-$V$17</f>
        <v>39.06878787878788</v>
      </c>
      <c r="J70" s="5">
        <f t="shared" ref="J70:J79" si="13">(G70/60)-$V$17</f>
        <v>39.595454545454544</v>
      </c>
      <c r="K70" s="6">
        <f>H70*(1/$D70)</f>
        <v>52.262828282828281</v>
      </c>
      <c r="L70" s="6">
        <f t="shared" ref="K70:M79" si="14">I70*(1/$D70)</f>
        <v>52.091717171717171</v>
      </c>
      <c r="M70" s="6">
        <f t="shared" si="14"/>
        <v>52.79393939393939</v>
      </c>
      <c r="N70" s="6"/>
      <c r="O70" s="6">
        <f t="shared" ref="O70:O79" si="15">AVERAGE(K70:M70)</f>
        <v>52.382828282828278</v>
      </c>
      <c r="P70" s="5">
        <f t="shared" ref="P70:P79" si="16">STDEV(K70:M70)</f>
        <v>0.36616801109009728</v>
      </c>
      <c r="R70">
        <v>52.999999999999993</v>
      </c>
      <c r="S70">
        <v>0.36616801109009728</v>
      </c>
      <c r="AC70" s="8">
        <f t="shared" si="10"/>
        <v>1.1644749380598398</v>
      </c>
    </row>
    <row r="71" spans="1:29" x14ac:dyDescent="0.25">
      <c r="A71" s="3" t="s">
        <v>12</v>
      </c>
      <c r="B71" s="3">
        <v>8</v>
      </c>
      <c r="C71" s="3" t="s">
        <v>28</v>
      </c>
      <c r="D71" s="3">
        <v>0.75</v>
      </c>
      <c r="E71" s="4">
        <v>629</v>
      </c>
      <c r="F71" s="4">
        <v>609.9</v>
      </c>
      <c r="G71" s="4">
        <v>616.20000000000005</v>
      </c>
      <c r="H71" s="5">
        <f t="shared" si="11"/>
        <v>10.020454545454545</v>
      </c>
      <c r="I71" s="5">
        <f t="shared" si="12"/>
        <v>9.7021212121212113</v>
      </c>
      <c r="J71" s="5">
        <f t="shared" si="13"/>
        <v>9.8071212121212135</v>
      </c>
      <c r="K71" s="6">
        <f t="shared" si="14"/>
        <v>13.360606060606059</v>
      </c>
      <c r="L71" s="6">
        <f t="shared" si="14"/>
        <v>12.936161616161614</v>
      </c>
      <c r="M71" s="6">
        <f t="shared" si="14"/>
        <v>13.076161616161617</v>
      </c>
      <c r="N71" s="6"/>
      <c r="O71" s="6">
        <f t="shared" si="15"/>
        <v>13.124309764309762</v>
      </c>
      <c r="P71" s="5">
        <f t="shared" si="16"/>
        <v>0.21627980657590373</v>
      </c>
      <c r="R71">
        <v>13.741481481481481</v>
      </c>
      <c r="S71">
        <v>0.21627980657590351</v>
      </c>
      <c r="AC71" s="8">
        <f t="shared" si="10"/>
        <v>4.4913040708415792</v>
      </c>
    </row>
    <row r="72" spans="1:29" x14ac:dyDescent="0.25">
      <c r="A72" s="3" t="s">
        <v>15</v>
      </c>
      <c r="B72" s="3">
        <v>8</v>
      </c>
      <c r="C72" s="3" t="s">
        <v>28</v>
      </c>
      <c r="D72" s="3">
        <v>0.75</v>
      </c>
      <c r="E72" s="4">
        <v>699.5</v>
      </c>
      <c r="F72" s="4">
        <v>674.9</v>
      </c>
      <c r="G72" s="4">
        <v>688.2</v>
      </c>
      <c r="H72" s="5">
        <f t="shared" si="11"/>
        <v>11.195454545454545</v>
      </c>
      <c r="I72" s="5">
        <f t="shared" si="12"/>
        <v>10.785454545454545</v>
      </c>
      <c r="J72" s="5">
        <f t="shared" si="13"/>
        <v>11.007121212121213</v>
      </c>
      <c r="K72" s="6">
        <f t="shared" si="14"/>
        <v>14.927272727272726</v>
      </c>
      <c r="L72" s="6">
        <f t="shared" si="14"/>
        <v>14.380606060606059</v>
      </c>
      <c r="M72" s="6">
        <f t="shared" si="14"/>
        <v>14.676161616161616</v>
      </c>
      <c r="N72" s="6"/>
      <c r="O72" s="6">
        <f t="shared" si="15"/>
        <v>14.6613468013468</v>
      </c>
      <c r="P72" s="5">
        <f t="shared" si="16"/>
        <v>0.27363428177881721</v>
      </c>
      <c r="R72">
        <v>15.278518518518519</v>
      </c>
      <c r="S72">
        <v>0.27363428177881716</v>
      </c>
      <c r="AC72" s="8">
        <f t="shared" si="10"/>
        <v>4.0394735682236984</v>
      </c>
    </row>
    <row r="73" spans="1:29" x14ac:dyDescent="0.25">
      <c r="A73" s="3" t="s">
        <v>18</v>
      </c>
      <c r="B73" s="3">
        <v>8</v>
      </c>
      <c r="C73" s="3" t="s">
        <v>28</v>
      </c>
      <c r="D73" s="3">
        <v>0.75</v>
      </c>
      <c r="E73" s="4">
        <v>630.4</v>
      </c>
      <c r="F73" s="4">
        <v>637.79999999999995</v>
      </c>
      <c r="G73" s="4">
        <v>627.5</v>
      </c>
      <c r="H73" s="5">
        <f t="shared" si="11"/>
        <v>10.043787878787878</v>
      </c>
      <c r="I73" s="5">
        <f t="shared" si="12"/>
        <v>10.167121212121211</v>
      </c>
      <c r="J73" s="5">
        <f t="shared" si="13"/>
        <v>9.995454545454546</v>
      </c>
      <c r="K73" s="6">
        <f t="shared" si="14"/>
        <v>13.39171717171717</v>
      </c>
      <c r="L73" s="6">
        <f t="shared" si="14"/>
        <v>13.556161616161614</v>
      </c>
      <c r="M73" s="6">
        <f t="shared" si="14"/>
        <v>13.327272727272728</v>
      </c>
      <c r="N73" s="6"/>
      <c r="O73" s="6">
        <f t="shared" si="15"/>
        <v>13.425050505050505</v>
      </c>
      <c r="P73" s="5">
        <f t="shared" si="16"/>
        <v>0.11802908199901628</v>
      </c>
      <c r="R73">
        <v>14.042222222222222</v>
      </c>
      <c r="S73">
        <v>0.11802908199901727</v>
      </c>
      <c r="AC73" s="8">
        <f t="shared" si="10"/>
        <v>4.395114301745096</v>
      </c>
    </row>
    <row r="74" spans="1:29" x14ac:dyDescent="0.25">
      <c r="A74" s="3" t="s">
        <v>22</v>
      </c>
      <c r="B74" s="3">
        <v>8</v>
      </c>
      <c r="C74" s="3" t="s">
        <v>28</v>
      </c>
      <c r="D74" s="3">
        <v>0.75</v>
      </c>
      <c r="E74" s="4">
        <v>4029.2</v>
      </c>
      <c r="F74" s="4">
        <v>4007.8</v>
      </c>
      <c r="G74" s="4">
        <v>4046</v>
      </c>
      <c r="H74" s="5">
        <f t="shared" si="11"/>
        <v>66.690454545454543</v>
      </c>
      <c r="I74" s="5">
        <f t="shared" si="12"/>
        <v>66.333787878787874</v>
      </c>
      <c r="J74" s="5">
        <f t="shared" si="13"/>
        <v>66.970454545454544</v>
      </c>
      <c r="K74" s="6">
        <f t="shared" si="14"/>
        <v>88.920606060606048</v>
      </c>
      <c r="L74" s="6">
        <f t="shared" si="14"/>
        <v>88.445050505050489</v>
      </c>
      <c r="M74" s="6">
        <f t="shared" si="14"/>
        <v>89.293939393939382</v>
      </c>
      <c r="N74" s="6"/>
      <c r="O74" s="6">
        <f t="shared" si="15"/>
        <v>88.886531986531963</v>
      </c>
      <c r="P74" s="5">
        <f t="shared" si="16"/>
        <v>0.42546899806303073</v>
      </c>
      <c r="R74">
        <v>89.503703703703707</v>
      </c>
      <c r="S74">
        <v>0.42546899806303073</v>
      </c>
      <c r="AC74" s="8">
        <f t="shared" si="10"/>
        <v>0.68954880260022833</v>
      </c>
    </row>
    <row r="75" spans="1:29" x14ac:dyDescent="0.25">
      <c r="A75" s="3" t="s">
        <v>23</v>
      </c>
      <c r="B75" s="3">
        <v>8</v>
      </c>
      <c r="C75" s="3" t="s">
        <v>28</v>
      </c>
      <c r="D75" s="3">
        <v>0.75</v>
      </c>
      <c r="E75" s="4">
        <v>4076.3</v>
      </c>
      <c r="F75" s="4">
        <v>3975.2</v>
      </c>
      <c r="G75" s="4">
        <v>3994.8</v>
      </c>
      <c r="H75" s="5">
        <f t="shared" si="11"/>
        <v>67.475454545454539</v>
      </c>
      <c r="I75" s="5">
        <f t="shared" si="12"/>
        <v>65.790454545454537</v>
      </c>
      <c r="J75" s="5">
        <f t="shared" si="13"/>
        <v>66.117121212121205</v>
      </c>
      <c r="K75" s="6">
        <f t="shared" si="14"/>
        <v>89.967272727272714</v>
      </c>
      <c r="L75" s="6">
        <f t="shared" si="14"/>
        <v>87.720606060606045</v>
      </c>
      <c r="M75" s="6">
        <f t="shared" si="14"/>
        <v>88.156161616161597</v>
      </c>
      <c r="N75" s="6"/>
      <c r="O75" s="6">
        <f t="shared" si="15"/>
        <v>88.614680134680114</v>
      </c>
      <c r="P75" s="5">
        <f t="shared" si="16"/>
        <v>1.1914517202329669</v>
      </c>
      <c r="R75">
        <v>89.231851851851843</v>
      </c>
      <c r="S75">
        <v>1.1914517202329669</v>
      </c>
      <c r="AC75" s="8">
        <f t="shared" si="10"/>
        <v>0.69164956723794546</v>
      </c>
    </row>
    <row r="76" spans="1:29" x14ac:dyDescent="0.25">
      <c r="A76" s="3" t="s">
        <v>24</v>
      </c>
      <c r="B76" s="3">
        <v>8</v>
      </c>
      <c r="C76" s="3" t="s">
        <v>28</v>
      </c>
      <c r="D76" s="3">
        <v>0.75</v>
      </c>
      <c r="E76" s="4">
        <v>3950.5</v>
      </c>
      <c r="F76" s="4">
        <v>4015.7</v>
      </c>
      <c r="G76" s="4">
        <v>3983.7</v>
      </c>
      <c r="H76" s="5">
        <f t="shared" si="11"/>
        <v>65.378787878787875</v>
      </c>
      <c r="I76" s="5">
        <f t="shared" si="12"/>
        <v>66.465454545454534</v>
      </c>
      <c r="J76" s="5">
        <f t="shared" si="13"/>
        <v>65.932121212121203</v>
      </c>
      <c r="K76" s="6">
        <f t="shared" si="14"/>
        <v>87.171717171717162</v>
      </c>
      <c r="L76" s="6">
        <f t="shared" si="14"/>
        <v>88.620606060606036</v>
      </c>
      <c r="M76" s="6">
        <f t="shared" si="14"/>
        <v>87.909494949494928</v>
      </c>
      <c r="N76" s="6"/>
      <c r="O76" s="6">
        <f t="shared" si="15"/>
        <v>87.900606060606037</v>
      </c>
      <c r="P76" s="5">
        <f t="shared" si="16"/>
        <v>0.72448534308546786</v>
      </c>
      <c r="R76">
        <v>88.517777777777766</v>
      </c>
      <c r="S76">
        <v>0.72448534308546786</v>
      </c>
      <c r="AC76" s="8">
        <f t="shared" si="10"/>
        <v>0.69722911336650384</v>
      </c>
    </row>
    <row r="77" spans="1:29" x14ac:dyDescent="0.25">
      <c r="A77" s="3" t="s">
        <v>25</v>
      </c>
      <c r="B77" s="3">
        <v>8</v>
      </c>
      <c r="C77" s="3" t="s">
        <v>28</v>
      </c>
      <c r="D77" s="3">
        <v>0.75</v>
      </c>
      <c r="E77" s="4">
        <v>1866.2</v>
      </c>
      <c r="F77" s="4">
        <v>1842.8</v>
      </c>
      <c r="G77" s="4">
        <v>1803.9</v>
      </c>
      <c r="H77" s="5">
        <f t="shared" si="11"/>
        <v>30.640454545454546</v>
      </c>
      <c r="I77" s="5">
        <f t="shared" si="12"/>
        <v>30.250454545454545</v>
      </c>
      <c r="J77" s="5">
        <f t="shared" si="13"/>
        <v>29.602121212121212</v>
      </c>
      <c r="K77" s="6">
        <f t="shared" si="14"/>
        <v>40.853939393939392</v>
      </c>
      <c r="L77" s="6">
        <f t="shared" si="14"/>
        <v>40.333939393939389</v>
      </c>
      <c r="M77" s="6">
        <f t="shared" si="14"/>
        <v>39.469494949494944</v>
      </c>
      <c r="N77" s="6"/>
      <c r="O77" s="6">
        <f t="shared" si="15"/>
        <v>40.219124579124575</v>
      </c>
      <c r="P77" s="5">
        <f t="shared" si="16"/>
        <v>0.69932713104382971</v>
      </c>
      <c r="R77">
        <v>40.836296296296297</v>
      </c>
      <c r="S77">
        <v>0.69932713104382915</v>
      </c>
      <c r="AC77" s="8">
        <f t="shared" si="10"/>
        <v>1.5113312742509777</v>
      </c>
    </row>
    <row r="78" spans="1:29" x14ac:dyDescent="0.25">
      <c r="A78" s="3" t="s">
        <v>26</v>
      </c>
      <c r="B78" s="3">
        <v>8</v>
      </c>
      <c r="C78" s="3" t="s">
        <v>28</v>
      </c>
      <c r="D78" s="3">
        <v>0.75</v>
      </c>
      <c r="E78" s="4">
        <v>1342.8</v>
      </c>
      <c r="F78" s="4">
        <v>1141.0999999999999</v>
      </c>
      <c r="G78" s="4">
        <v>1140.3</v>
      </c>
      <c r="H78" s="5">
        <f t="shared" si="11"/>
        <v>21.917121212121209</v>
      </c>
      <c r="I78" s="5">
        <f t="shared" si="12"/>
        <v>18.555454545454545</v>
      </c>
      <c r="J78" s="5">
        <f t="shared" si="13"/>
        <v>18.542121212121209</v>
      </c>
      <c r="K78" s="6">
        <f t="shared" si="14"/>
        <v>29.222828282828278</v>
      </c>
      <c r="L78" s="6">
        <f t="shared" si="14"/>
        <v>24.740606060606058</v>
      </c>
      <c r="M78" s="6">
        <f t="shared" si="14"/>
        <v>24.722828282828278</v>
      </c>
      <c r="N78" s="6"/>
      <c r="O78" s="6">
        <f t="shared" si="15"/>
        <v>26.228754208754207</v>
      </c>
      <c r="P78" s="5">
        <f t="shared" si="16"/>
        <v>2.5929594449446309</v>
      </c>
      <c r="R78">
        <v>26.845925925925922</v>
      </c>
      <c r="S78">
        <v>2.5929594449446318</v>
      </c>
      <c r="AC78" s="8">
        <f t="shared" si="10"/>
        <v>2.2989399541466184</v>
      </c>
    </row>
    <row r="79" spans="1:29" x14ac:dyDescent="0.25">
      <c r="A79" s="3" t="s">
        <v>27</v>
      </c>
      <c r="B79" s="3">
        <v>8</v>
      </c>
      <c r="C79" s="3" t="s">
        <v>28</v>
      </c>
      <c r="D79" s="3">
        <v>0.75</v>
      </c>
      <c r="E79" s="4">
        <v>1729.7</v>
      </c>
      <c r="F79" s="4">
        <v>1702</v>
      </c>
      <c r="G79" s="4">
        <v>1721.8</v>
      </c>
      <c r="H79" s="5">
        <f t="shared" si="11"/>
        <v>28.365454545454547</v>
      </c>
      <c r="I79" s="5">
        <f t="shared" si="12"/>
        <v>27.903787878787881</v>
      </c>
      <c r="J79" s="5">
        <f t="shared" si="13"/>
        <v>28.233787878787879</v>
      </c>
      <c r="K79" s="6">
        <f t="shared" si="14"/>
        <v>37.82060606060606</v>
      </c>
      <c r="L79" s="6">
        <f t="shared" si="14"/>
        <v>37.205050505050508</v>
      </c>
      <c r="M79" s="6">
        <f t="shared" si="14"/>
        <v>37.645050505050506</v>
      </c>
      <c r="N79" s="6"/>
      <c r="O79" s="6">
        <f t="shared" si="15"/>
        <v>37.556902356902356</v>
      </c>
      <c r="P79" s="5">
        <f t="shared" si="16"/>
        <v>0.31710366208905094</v>
      </c>
      <c r="R79">
        <v>38.17407407407407</v>
      </c>
      <c r="S79">
        <v>0.31710366208905094</v>
      </c>
      <c r="AC79" s="8">
        <f t="shared" si="10"/>
        <v>1.6167300246081595</v>
      </c>
    </row>
    <row r="80" spans="1:29" x14ac:dyDescent="0.25">
      <c r="AC80" s="8"/>
    </row>
    <row r="81" spans="1:29" x14ac:dyDescent="0.25">
      <c r="A81" s="3" t="s">
        <v>22</v>
      </c>
      <c r="B81" s="3">
        <v>14</v>
      </c>
      <c r="C81" s="3" t="s">
        <v>28</v>
      </c>
      <c r="D81" s="3">
        <v>1</v>
      </c>
      <c r="E81" s="4">
        <v>3439.2</v>
      </c>
      <c r="F81" s="4">
        <v>3427.3</v>
      </c>
      <c r="G81" s="4">
        <v>3447.1</v>
      </c>
      <c r="H81" s="5">
        <f>(E81/60)-$V$92</f>
        <v>56.830555555555556</v>
      </c>
      <c r="I81" s="5">
        <f>(F81/60)-$V$92</f>
        <v>56.632222222222225</v>
      </c>
      <c r="J81" s="5">
        <f>(G81/60)-$V$92</f>
        <v>56.962222222222223</v>
      </c>
      <c r="K81" s="6">
        <f t="shared" ref="K81:M104" si="17">H81*(1/$D81)</f>
        <v>56.830555555555556</v>
      </c>
      <c r="L81" s="6">
        <f t="shared" si="17"/>
        <v>56.632222222222225</v>
      </c>
      <c r="M81" s="6">
        <f t="shared" si="17"/>
        <v>56.962222222222223</v>
      </c>
      <c r="N81" s="6"/>
      <c r="O81" s="6">
        <f t="shared" ref="O81:O93" si="18">AVERAGE(K81:M81)</f>
        <v>56.808333333333337</v>
      </c>
      <c r="P81" s="5">
        <f t="shared" ref="P81:P93" si="19">STDEV(K81:M81)</f>
        <v>0.16611854312619662</v>
      </c>
      <c r="R81">
        <v>57.297777777777775</v>
      </c>
      <c r="S81">
        <v>0.16611854312619662</v>
      </c>
      <c r="U81" s="2" t="s">
        <v>86</v>
      </c>
      <c r="V81" s="2" t="s">
        <v>5</v>
      </c>
      <c r="AC81" s="8">
        <f t="shared" si="10"/>
        <v>0.85421191436549293</v>
      </c>
    </row>
    <row r="82" spans="1:29" x14ac:dyDescent="0.25">
      <c r="A82" s="3" t="s">
        <v>23</v>
      </c>
      <c r="B82" s="3">
        <v>14</v>
      </c>
      <c r="C82" s="3" t="s">
        <v>28</v>
      </c>
      <c r="D82" s="3">
        <v>1</v>
      </c>
      <c r="E82" s="4">
        <v>3279.7</v>
      </c>
      <c r="F82" s="4">
        <v>3252.3</v>
      </c>
      <c r="G82" s="4">
        <v>3244.6</v>
      </c>
      <c r="H82" s="5">
        <f>(E82/60)-$V$92</f>
        <v>54.172222222222217</v>
      </c>
      <c r="I82" s="5">
        <f>(F82/60)-$V$92</f>
        <v>53.715555555555561</v>
      </c>
      <c r="J82" s="5">
        <f>(G82/60)-$V$92</f>
        <v>53.587222222222223</v>
      </c>
      <c r="K82" s="6">
        <f t="shared" si="17"/>
        <v>54.172222222222217</v>
      </c>
      <c r="L82" s="6">
        <f t="shared" si="17"/>
        <v>53.715555555555561</v>
      </c>
      <c r="M82" s="6">
        <f t="shared" si="17"/>
        <v>53.587222222222223</v>
      </c>
      <c r="N82" s="6"/>
      <c r="O82" s="6">
        <f t="shared" si="18"/>
        <v>53.82500000000001</v>
      </c>
      <c r="P82" s="5">
        <f t="shared" si="19"/>
        <v>0.30747327496029991</v>
      </c>
      <c r="R82">
        <v>54.31444444444444</v>
      </c>
      <c r="S82">
        <v>0.30747327496029991</v>
      </c>
      <c r="U82" s="2" t="s">
        <v>83</v>
      </c>
      <c r="V82" s="2" t="s">
        <v>90</v>
      </c>
      <c r="AC82" s="8">
        <f t="shared" si="10"/>
        <v>0.90113127263053627</v>
      </c>
    </row>
    <row r="83" spans="1:29" x14ac:dyDescent="0.25">
      <c r="A83" s="3" t="s">
        <v>24</v>
      </c>
      <c r="B83" s="3">
        <v>14</v>
      </c>
      <c r="C83" s="3" t="s">
        <v>28</v>
      </c>
      <c r="D83" s="3">
        <v>1</v>
      </c>
      <c r="E83" s="4">
        <v>2853.3</v>
      </c>
      <c r="F83" s="4">
        <v>2851</v>
      </c>
      <c r="G83" s="4">
        <v>2859.8</v>
      </c>
      <c r="H83" s="5">
        <f>(E83/60)-$V$92</f>
        <v>47.065555555555555</v>
      </c>
      <c r="I83" s="5">
        <f>(F83/60)-$V$92</f>
        <v>47.027222222222221</v>
      </c>
      <c r="J83" s="5">
        <f>(G83/60)-$V$92</f>
        <v>47.173888888888889</v>
      </c>
      <c r="K83" s="6">
        <f t="shared" si="17"/>
        <v>47.065555555555555</v>
      </c>
      <c r="L83" s="6">
        <f t="shared" si="17"/>
        <v>47.027222222222221</v>
      </c>
      <c r="M83" s="6">
        <f t="shared" si="17"/>
        <v>47.173888888888889</v>
      </c>
      <c r="N83" s="6"/>
      <c r="O83" s="6">
        <f t="shared" si="18"/>
        <v>47.088888888888881</v>
      </c>
      <c r="P83" s="5">
        <f t="shared" si="19"/>
        <v>7.6066491381627646E-2</v>
      </c>
      <c r="R83">
        <v>47.578333333333326</v>
      </c>
      <c r="S83">
        <v>7.6066491381627646E-2</v>
      </c>
      <c r="U83">
        <v>32.1</v>
      </c>
      <c r="V83">
        <f>U83/60</f>
        <v>0.53500000000000003</v>
      </c>
      <c r="AC83" s="8">
        <f t="shared" si="10"/>
        <v>1.0287128828481684</v>
      </c>
    </row>
    <row r="84" spans="1:29" x14ac:dyDescent="0.25">
      <c r="A84" s="3" t="s">
        <v>17</v>
      </c>
      <c r="B84" s="3">
        <v>14</v>
      </c>
      <c r="C84" s="3" t="s">
        <v>28</v>
      </c>
      <c r="D84" s="3">
        <v>1</v>
      </c>
      <c r="E84" s="4">
        <v>6225.5</v>
      </c>
      <c r="F84" s="4">
        <v>6198.1</v>
      </c>
      <c r="G84" s="4">
        <v>6189.8</v>
      </c>
      <c r="H84" s="5">
        <f>(E84/60)-$V$92</f>
        <v>103.2688888888889</v>
      </c>
      <c r="I84" s="5">
        <f>(F84/60)-$V$92</f>
        <v>102.81222222222223</v>
      </c>
      <c r="J84" s="5">
        <f>(G84/60)-$V$92</f>
        <v>102.6738888888889</v>
      </c>
      <c r="K84" s="6">
        <f t="shared" si="17"/>
        <v>103.2688888888889</v>
      </c>
      <c r="L84" s="6">
        <f t="shared" si="17"/>
        <v>102.81222222222223</v>
      </c>
      <c r="M84" s="6">
        <f t="shared" si="17"/>
        <v>102.6738888888889</v>
      </c>
      <c r="N84" s="6"/>
      <c r="O84" s="6">
        <f t="shared" si="18"/>
        <v>102.91833333333334</v>
      </c>
      <c r="P84" s="5">
        <f t="shared" si="19"/>
        <v>0.31136943640300552</v>
      </c>
      <c r="R84">
        <v>103.40777777777778</v>
      </c>
      <c r="S84">
        <v>0.31136943640300552</v>
      </c>
      <c r="U84">
        <v>28.3</v>
      </c>
      <c r="V84">
        <f t="shared" ref="V84:V88" si="20">U84/60</f>
        <v>0.47166666666666668</v>
      </c>
      <c r="AC84" s="8">
        <f t="shared" si="10"/>
        <v>0.47331492365715633</v>
      </c>
    </row>
    <row r="85" spans="1:29" x14ac:dyDescent="0.25">
      <c r="A85" s="3" t="s">
        <v>25</v>
      </c>
      <c r="B85" s="3">
        <v>14</v>
      </c>
      <c r="C85" s="3" t="s">
        <v>28</v>
      </c>
      <c r="D85" s="3">
        <v>1</v>
      </c>
      <c r="E85" s="4">
        <v>423.2</v>
      </c>
      <c r="F85" s="4">
        <v>426.3</v>
      </c>
      <c r="G85" s="4">
        <v>422.5</v>
      </c>
      <c r="H85" s="5">
        <f>(E85/60)-$V$92</f>
        <v>6.5638888888888882</v>
      </c>
      <c r="I85" s="5">
        <f>(F85/60)-$V$92</f>
        <v>6.6155555555555559</v>
      </c>
      <c r="J85" s="5">
        <f>(G85/60)-$V$92</f>
        <v>6.5522222222222224</v>
      </c>
      <c r="K85" s="6">
        <f t="shared" si="17"/>
        <v>6.5638888888888882</v>
      </c>
      <c r="L85" s="6">
        <f t="shared" si="17"/>
        <v>6.6155555555555559</v>
      </c>
      <c r="M85" s="6">
        <f t="shared" si="17"/>
        <v>6.5522222222222224</v>
      </c>
      <c r="N85" s="6"/>
      <c r="O85" s="6">
        <f t="shared" si="18"/>
        <v>6.5772222222222219</v>
      </c>
      <c r="P85" s="5">
        <f t="shared" si="19"/>
        <v>3.3706247360261378E-2</v>
      </c>
      <c r="R85">
        <v>7.0666666666666664</v>
      </c>
      <c r="S85">
        <v>3.3706247360261378E-2</v>
      </c>
      <c r="U85">
        <v>32.1</v>
      </c>
      <c r="V85">
        <f t="shared" si="20"/>
        <v>0.53500000000000003</v>
      </c>
      <c r="AC85" s="8">
        <f t="shared" si="10"/>
        <v>6.9261006289308256</v>
      </c>
    </row>
    <row r="86" spans="1:29" x14ac:dyDescent="0.25">
      <c r="A86" s="3" t="s">
        <v>26</v>
      </c>
      <c r="B86" s="3">
        <v>14</v>
      </c>
      <c r="C86" s="3" t="s">
        <v>28</v>
      </c>
      <c r="D86" s="3">
        <v>1</v>
      </c>
      <c r="E86" s="4">
        <v>293.8</v>
      </c>
      <c r="F86" s="4">
        <v>291.3</v>
      </c>
      <c r="G86" s="4">
        <v>290.7</v>
      </c>
      <c r="H86" s="5">
        <f>(E86/60)-$V$92</f>
        <v>4.4072222222222219</v>
      </c>
      <c r="I86" s="5">
        <f>(F86/60)-$V$92</f>
        <v>4.3655555555555559</v>
      </c>
      <c r="J86" s="5">
        <f>(G86/60)-$V$92</f>
        <v>4.3555555555555552</v>
      </c>
      <c r="K86" s="6">
        <f t="shared" si="17"/>
        <v>4.4072222222222219</v>
      </c>
      <c r="L86" s="6">
        <f t="shared" si="17"/>
        <v>4.3655555555555559</v>
      </c>
      <c r="M86" s="6">
        <f t="shared" si="17"/>
        <v>4.3555555555555552</v>
      </c>
      <c r="N86" s="6"/>
      <c r="O86" s="6">
        <f t="shared" si="18"/>
        <v>4.3761111111111113</v>
      </c>
      <c r="P86" s="5">
        <f t="shared" si="19"/>
        <v>2.7403027678085525E-2</v>
      </c>
      <c r="R86">
        <v>4.8655555555555559</v>
      </c>
      <c r="S86">
        <v>2.7403027678085525E-2</v>
      </c>
      <c r="U86">
        <v>27.4</v>
      </c>
      <c r="V86">
        <f t="shared" si="20"/>
        <v>0.45666666666666667</v>
      </c>
      <c r="AC86" s="8">
        <f t="shared" si="10"/>
        <v>10.059374286366747</v>
      </c>
    </row>
    <row r="87" spans="1:29" x14ac:dyDescent="0.25">
      <c r="A87" s="3" t="s">
        <v>27</v>
      </c>
      <c r="B87" s="3">
        <v>14</v>
      </c>
      <c r="C87" s="3" t="s">
        <v>28</v>
      </c>
      <c r="D87" s="3">
        <v>1</v>
      </c>
      <c r="E87" s="4">
        <v>472</v>
      </c>
      <c r="F87" s="4">
        <v>432</v>
      </c>
      <c r="G87" s="4">
        <v>434.4</v>
      </c>
      <c r="H87" s="5">
        <f>(E87/60)-$V$92</f>
        <v>7.3772222222222217</v>
      </c>
      <c r="I87" s="5">
        <f>(F87/60)-$V$92</f>
        <v>6.7105555555555556</v>
      </c>
      <c r="J87" s="5">
        <f>(G87/60)-$V$92</f>
        <v>6.7505555555555548</v>
      </c>
      <c r="K87" s="6">
        <f t="shared" si="17"/>
        <v>7.3772222222222217</v>
      </c>
      <c r="L87" s="6">
        <f t="shared" si="17"/>
        <v>6.7105555555555556</v>
      </c>
      <c r="M87" s="6">
        <f t="shared" si="17"/>
        <v>6.7505555555555548</v>
      </c>
      <c r="N87" s="6"/>
      <c r="O87" s="6">
        <f t="shared" si="18"/>
        <v>6.9461111111111107</v>
      </c>
      <c r="P87" s="5">
        <f t="shared" si="19"/>
        <v>0.3738884761430773</v>
      </c>
      <c r="R87">
        <v>7.4355555555555553</v>
      </c>
      <c r="S87">
        <v>0.3738884761430773</v>
      </c>
      <c r="U87">
        <v>28</v>
      </c>
      <c r="V87">
        <f t="shared" si="20"/>
        <v>0.46666666666666667</v>
      </c>
      <c r="AC87" s="8">
        <f t="shared" si="10"/>
        <v>6.5824865511058022</v>
      </c>
    </row>
    <row r="88" spans="1:29" x14ac:dyDescent="0.25">
      <c r="A88" s="3" t="s">
        <v>20</v>
      </c>
      <c r="B88" s="3">
        <v>14</v>
      </c>
      <c r="C88" s="3" t="s">
        <v>28</v>
      </c>
      <c r="D88" s="3">
        <v>1</v>
      </c>
      <c r="E88" s="4">
        <v>5904.5</v>
      </c>
      <c r="F88" s="4">
        <v>5926.8</v>
      </c>
      <c r="G88" s="4">
        <v>5896.6</v>
      </c>
      <c r="H88" s="5">
        <f>(E88/60)-$V$92</f>
        <v>97.918888888888887</v>
      </c>
      <c r="I88" s="5">
        <f>(F88/60)-$V$92</f>
        <v>98.290555555555557</v>
      </c>
      <c r="J88" s="5">
        <f>(G88/60)-$V$92</f>
        <v>97.787222222222226</v>
      </c>
      <c r="K88" s="6">
        <f t="shared" si="17"/>
        <v>97.918888888888887</v>
      </c>
      <c r="L88" s="6">
        <f t="shared" si="17"/>
        <v>98.290555555555557</v>
      </c>
      <c r="M88" s="6">
        <f t="shared" si="17"/>
        <v>97.787222222222226</v>
      </c>
      <c r="N88" s="6"/>
      <c r="O88" s="6">
        <f t="shared" si="18"/>
        <v>97.998888888888885</v>
      </c>
      <c r="P88" s="5">
        <f t="shared" si="19"/>
        <v>0.26102894688350314</v>
      </c>
      <c r="R88">
        <v>98.488333333333344</v>
      </c>
      <c r="S88">
        <v>0.26102894688350314</v>
      </c>
      <c r="U88">
        <v>28.3</v>
      </c>
      <c r="V88">
        <f t="shared" si="20"/>
        <v>0.47166666666666668</v>
      </c>
      <c r="AC88" s="8">
        <f t="shared" si="10"/>
        <v>0.49695677435005337</v>
      </c>
    </row>
    <row r="89" spans="1:29" x14ac:dyDescent="0.25">
      <c r="A89" s="3" t="s">
        <v>12</v>
      </c>
      <c r="B89" s="3">
        <v>14</v>
      </c>
      <c r="C89" s="3" t="s">
        <v>28</v>
      </c>
      <c r="D89" s="3">
        <v>1</v>
      </c>
      <c r="E89" s="4">
        <v>423.9</v>
      </c>
      <c r="F89" s="4">
        <v>417.1</v>
      </c>
      <c r="G89" s="4">
        <v>426</v>
      </c>
      <c r="H89" s="5">
        <f>(E89/60)-$V$92</f>
        <v>6.5755555555555549</v>
      </c>
      <c r="I89" s="5">
        <f>(F89/60)-$V$92</f>
        <v>6.4622222222222225</v>
      </c>
      <c r="J89" s="5">
        <f>(G89/60)-$V$92</f>
        <v>6.6105555555555551</v>
      </c>
      <c r="K89" s="6">
        <f t="shared" si="17"/>
        <v>6.5755555555555549</v>
      </c>
      <c r="L89" s="6">
        <f t="shared" si="17"/>
        <v>6.4622222222222225</v>
      </c>
      <c r="M89" s="6">
        <f t="shared" si="17"/>
        <v>6.6105555555555551</v>
      </c>
      <c r="N89" s="6"/>
      <c r="O89" s="6">
        <f t="shared" si="18"/>
        <v>6.5494444444444442</v>
      </c>
      <c r="P89" s="5">
        <f t="shared" si="19"/>
        <v>7.7537326733883236E-2</v>
      </c>
      <c r="R89">
        <v>7.0388888888888888</v>
      </c>
      <c r="S89">
        <v>7.7537326733883236E-2</v>
      </c>
      <c r="AC89" s="8">
        <f t="shared" si="10"/>
        <v>6.9534333070244685</v>
      </c>
    </row>
    <row r="90" spans="1:29" x14ac:dyDescent="0.25">
      <c r="A90" s="3" t="s">
        <v>15</v>
      </c>
      <c r="B90" s="3">
        <v>14</v>
      </c>
      <c r="C90" s="3" t="s">
        <v>28</v>
      </c>
      <c r="D90" s="3">
        <v>1</v>
      </c>
      <c r="E90" s="4">
        <v>431.9</v>
      </c>
      <c r="F90" s="4">
        <v>476.6</v>
      </c>
      <c r="G90" s="4">
        <v>443.7</v>
      </c>
      <c r="H90" s="5">
        <f>(E90/60)-$V$92</f>
        <v>6.7088888888888887</v>
      </c>
      <c r="I90" s="5">
        <f>(F90/60)-$V$92</f>
        <v>7.4538888888888888</v>
      </c>
      <c r="J90" s="5">
        <f>(G90/60)-$V$92</f>
        <v>6.905555555555555</v>
      </c>
      <c r="K90" s="6">
        <f t="shared" si="17"/>
        <v>6.7088888888888887</v>
      </c>
      <c r="L90" s="6">
        <f t="shared" si="17"/>
        <v>7.4538888888888888</v>
      </c>
      <c r="M90" s="6">
        <f t="shared" si="17"/>
        <v>6.905555555555555</v>
      </c>
      <c r="N90" s="6"/>
      <c r="O90" s="6">
        <f t="shared" si="18"/>
        <v>7.0227777777777769</v>
      </c>
      <c r="P90" s="5">
        <f t="shared" si="19"/>
        <v>0.38608553072737278</v>
      </c>
      <c r="R90">
        <v>7.5122222222222215</v>
      </c>
      <c r="S90">
        <v>0.38608553072737278</v>
      </c>
      <c r="AC90" s="8">
        <f t="shared" si="10"/>
        <v>6.5153083863333876</v>
      </c>
    </row>
    <row r="91" spans="1:29" x14ac:dyDescent="0.25">
      <c r="A91" s="3" t="s">
        <v>18</v>
      </c>
      <c r="B91" s="3">
        <v>14</v>
      </c>
      <c r="C91" s="3" t="s">
        <v>28</v>
      </c>
      <c r="D91" s="3">
        <v>1</v>
      </c>
      <c r="E91" s="24">
        <f>AVERAGE(374.5,386.8,380.6)</f>
        <v>380.63333333333338</v>
      </c>
      <c r="F91" s="4">
        <v>386.1</v>
      </c>
      <c r="G91" s="4">
        <v>381.8</v>
      </c>
      <c r="H91" s="5">
        <f>(E91/60)-$V$92</f>
        <v>5.8544444444444448</v>
      </c>
      <c r="I91" s="5">
        <f>(F91/60)-$V$92</f>
        <v>5.9455555555555559</v>
      </c>
      <c r="J91" s="5">
        <f>(G91/60)-$V$92</f>
        <v>5.8738888888888887</v>
      </c>
      <c r="K91" s="6">
        <f t="shared" si="17"/>
        <v>5.8544444444444448</v>
      </c>
      <c r="L91" s="6">
        <f t="shared" si="17"/>
        <v>5.9455555555555559</v>
      </c>
      <c r="M91" s="6">
        <f t="shared" si="17"/>
        <v>5.8738888888888887</v>
      </c>
      <c r="N91" s="6"/>
      <c r="O91" s="6">
        <f t="shared" si="18"/>
        <v>5.8912962962962965</v>
      </c>
      <c r="P91" s="5">
        <f t="shared" si="19"/>
        <v>4.7985122865956235E-2</v>
      </c>
      <c r="R91">
        <v>6.380740740740741</v>
      </c>
      <c r="S91">
        <v>4.7985122865956235E-2</v>
      </c>
      <c r="U91" s="2" t="s">
        <v>74</v>
      </c>
      <c r="V91" s="2" t="s">
        <v>5</v>
      </c>
      <c r="AC91" s="8">
        <f t="shared" si="10"/>
        <v>7.6706524262827998</v>
      </c>
    </row>
    <row r="92" spans="1:29" x14ac:dyDescent="0.25">
      <c r="A92" s="3" t="s">
        <v>14</v>
      </c>
      <c r="B92" s="3">
        <v>14</v>
      </c>
      <c r="C92" s="3" t="s">
        <v>28</v>
      </c>
      <c r="D92" s="3">
        <v>1</v>
      </c>
      <c r="E92" s="4">
        <v>2140.9</v>
      </c>
      <c r="F92" s="4">
        <v>2685.3</v>
      </c>
      <c r="G92" s="4">
        <v>2141.6999999999998</v>
      </c>
      <c r="H92" s="5">
        <f>(E92/60)-$V$92</f>
        <v>35.19222222222222</v>
      </c>
      <c r="I92" s="5">
        <f>(F92/60)-$V$92</f>
        <v>44.265555555555558</v>
      </c>
      <c r="J92" s="5">
        <f>(G92/60)-$V$92</f>
        <v>35.205555555555556</v>
      </c>
      <c r="K92" s="6">
        <f t="shared" si="17"/>
        <v>35.19222222222222</v>
      </c>
      <c r="L92" s="6">
        <f t="shared" si="17"/>
        <v>44.265555555555558</v>
      </c>
      <c r="M92" s="6">
        <f t="shared" si="17"/>
        <v>35.205555555555556</v>
      </c>
      <c r="N92" s="6"/>
      <c r="O92" s="6">
        <f t="shared" si="18"/>
        <v>38.221111111111107</v>
      </c>
      <c r="P92" s="5">
        <f t="shared" si="19"/>
        <v>5.2346466858734892</v>
      </c>
      <c r="R92">
        <v>38.710555555555551</v>
      </c>
      <c r="S92">
        <v>5.2346466858734892</v>
      </c>
      <c r="U92">
        <f>AVERAGE(U83:U88)</f>
        <v>29.366666666666671</v>
      </c>
      <c r="V92">
        <f>AVERAGE(V83:V88)</f>
        <v>0.48944444444444452</v>
      </c>
      <c r="AC92" s="8">
        <f t="shared" si="10"/>
        <v>1.2643694656926669</v>
      </c>
    </row>
    <row r="93" spans="1:29" x14ac:dyDescent="0.25">
      <c r="A93" s="3" t="s">
        <v>10</v>
      </c>
      <c r="B93" s="3">
        <v>14</v>
      </c>
      <c r="C93" s="3" t="s">
        <v>28</v>
      </c>
      <c r="D93" s="3">
        <v>1</v>
      </c>
      <c r="E93" s="4">
        <v>509.5</v>
      </c>
      <c r="F93" s="4">
        <v>524.5</v>
      </c>
      <c r="G93" s="4">
        <v>508</v>
      </c>
      <c r="H93" s="5">
        <f>(E93/60)-$V$92</f>
        <v>8.0022222222222226</v>
      </c>
      <c r="I93" s="5">
        <f>(F93/60)-$V$92</f>
        <v>8.2522222222222226</v>
      </c>
      <c r="J93" s="5">
        <f>(G93/60)-$V$92</f>
        <v>7.9772222222222222</v>
      </c>
      <c r="K93" s="6">
        <f t="shared" si="17"/>
        <v>8.0022222222222226</v>
      </c>
      <c r="L93" s="6">
        <f t="shared" si="17"/>
        <v>8.2522222222222226</v>
      </c>
      <c r="M93" s="6">
        <f t="shared" si="17"/>
        <v>7.9772222222222222</v>
      </c>
      <c r="N93" s="6"/>
      <c r="O93" s="6">
        <f t="shared" si="18"/>
        <v>8.0772222222222236</v>
      </c>
      <c r="P93" s="5">
        <f t="shared" si="19"/>
        <v>0.15206906325745562</v>
      </c>
      <c r="R93">
        <v>8.5666666666666682</v>
      </c>
      <c r="S93">
        <v>0.15206906325745562</v>
      </c>
      <c r="AC93" s="8">
        <f t="shared" si="10"/>
        <v>5.7133592736705623</v>
      </c>
    </row>
    <row r="94" spans="1:29" x14ac:dyDescent="0.25">
      <c r="AC94" s="8"/>
    </row>
    <row r="95" spans="1:29" x14ac:dyDescent="0.25">
      <c r="A95" s="3" t="s">
        <v>10</v>
      </c>
      <c r="B95" s="3">
        <v>33</v>
      </c>
      <c r="C95" s="3" t="s">
        <v>28</v>
      </c>
      <c r="D95" s="3">
        <v>1</v>
      </c>
      <c r="E95" s="4">
        <v>153.9</v>
      </c>
      <c r="F95" s="4">
        <v>153.9</v>
      </c>
      <c r="G95" s="4">
        <v>161.9</v>
      </c>
      <c r="H95" s="5">
        <f>(E95/60)-$V$105</f>
        <v>1.9977777777777779</v>
      </c>
      <c r="I95" s="5">
        <f t="shared" ref="I95:I104" si="21">(F95/60)-$V$105</f>
        <v>1.9977777777777779</v>
      </c>
      <c r="J95" s="5">
        <f t="shared" ref="J95:J104" si="22">(G95/60)-$V$105</f>
        <v>2.1311111111111112</v>
      </c>
      <c r="K95" s="6">
        <f t="shared" si="17"/>
        <v>1.9977777777777779</v>
      </c>
      <c r="L95" s="6">
        <f t="shared" si="17"/>
        <v>1.9977777777777779</v>
      </c>
      <c r="M95" s="6">
        <f t="shared" si="17"/>
        <v>2.1311111111111112</v>
      </c>
      <c r="O95" s="6">
        <f t="shared" ref="O95:O104" si="23">AVERAGE(K95:M95)</f>
        <v>2.0422222222222222</v>
      </c>
      <c r="P95" s="5">
        <f t="shared" ref="P95:P104" si="24">STDEV(K95:M95)</f>
        <v>7.6980035891950085E-2</v>
      </c>
      <c r="R95">
        <v>2.6094444444444442</v>
      </c>
      <c r="S95">
        <v>7.6980035891950085E-2</v>
      </c>
      <c r="U95" s="2" t="s">
        <v>86</v>
      </c>
      <c r="V95" s="2" t="s">
        <v>5</v>
      </c>
      <c r="AC95" s="8">
        <f>100-O95/R95*100</f>
        <v>21.737279114328288</v>
      </c>
    </row>
    <row r="96" spans="1:29" x14ac:dyDescent="0.25">
      <c r="A96" s="3" t="s">
        <v>12</v>
      </c>
      <c r="B96" s="3">
        <v>33</v>
      </c>
      <c r="C96" s="3" t="s">
        <v>28</v>
      </c>
      <c r="D96" s="3">
        <v>1</v>
      </c>
      <c r="E96" s="4">
        <v>215.6</v>
      </c>
      <c r="F96" s="4">
        <v>217.4</v>
      </c>
      <c r="G96" s="4">
        <v>224.8</v>
      </c>
      <c r="H96" s="5">
        <f t="shared" ref="H96:H104" si="25">(E96/60)-$V$105</f>
        <v>3.0261111111111112</v>
      </c>
      <c r="I96" s="5">
        <f t="shared" si="21"/>
        <v>3.0561111111111114</v>
      </c>
      <c r="J96" s="5">
        <f t="shared" si="22"/>
        <v>3.179444444444445</v>
      </c>
      <c r="K96" s="6">
        <f t="shared" si="17"/>
        <v>3.0261111111111112</v>
      </c>
      <c r="L96" s="6">
        <f t="shared" si="17"/>
        <v>3.0561111111111114</v>
      </c>
      <c r="M96" s="6">
        <f t="shared" si="17"/>
        <v>3.179444444444445</v>
      </c>
      <c r="O96" s="6">
        <f t="shared" si="23"/>
        <v>3.0872222222222221</v>
      </c>
      <c r="P96" s="5">
        <f t="shared" si="24"/>
        <v>8.1263175569895957E-2</v>
      </c>
      <c r="R96">
        <v>3.6544444444444451</v>
      </c>
      <c r="S96">
        <v>8.1263175569895971E-2</v>
      </c>
      <c r="U96" s="2" t="s">
        <v>83</v>
      </c>
      <c r="V96" s="2" t="s">
        <v>91</v>
      </c>
      <c r="AC96" s="8">
        <f t="shared" si="10"/>
        <v>15.521435086652488</v>
      </c>
    </row>
    <row r="97" spans="1:29" x14ac:dyDescent="0.25">
      <c r="A97" s="3" t="s">
        <v>15</v>
      </c>
      <c r="B97" s="3">
        <v>33</v>
      </c>
      <c r="C97" s="3" t="s">
        <v>28</v>
      </c>
      <c r="D97" s="3">
        <v>1</v>
      </c>
      <c r="E97" s="4">
        <v>228.4</v>
      </c>
      <c r="F97" s="4">
        <v>216.8</v>
      </c>
      <c r="G97" s="4">
        <v>234.6</v>
      </c>
      <c r="H97" s="5">
        <f t="shared" si="25"/>
        <v>3.2394444444444446</v>
      </c>
      <c r="I97" s="5">
        <f t="shared" si="21"/>
        <v>3.0461111111111117</v>
      </c>
      <c r="J97" s="5">
        <f t="shared" si="22"/>
        <v>3.3427777777777776</v>
      </c>
      <c r="K97" s="6">
        <f t="shared" si="17"/>
        <v>3.2394444444444446</v>
      </c>
      <c r="L97" s="6">
        <f t="shared" si="17"/>
        <v>3.0461111111111117</v>
      </c>
      <c r="M97" s="6">
        <f t="shared" si="17"/>
        <v>3.3427777777777776</v>
      </c>
      <c r="O97" s="6">
        <f t="shared" si="23"/>
        <v>3.2094444444444448</v>
      </c>
      <c r="P97" s="5">
        <f t="shared" si="24"/>
        <v>0.15059142664101988</v>
      </c>
      <c r="R97">
        <v>3.7766666666666668</v>
      </c>
      <c r="S97">
        <v>0.15059142664101988</v>
      </c>
      <c r="U97">
        <v>29.9</v>
      </c>
      <c r="V97">
        <f>U97/60</f>
        <v>0.49833333333333329</v>
      </c>
      <c r="AC97" s="8">
        <f t="shared" si="10"/>
        <v>15.019123271550455</v>
      </c>
    </row>
    <row r="98" spans="1:29" x14ac:dyDescent="0.25">
      <c r="A98" s="3" t="s">
        <v>18</v>
      </c>
      <c r="B98" s="3">
        <v>33</v>
      </c>
      <c r="C98" s="3" t="s">
        <v>28</v>
      </c>
      <c r="D98" s="3">
        <v>1</v>
      </c>
      <c r="E98" s="4">
        <v>191.3</v>
      </c>
      <c r="F98" s="4">
        <v>191.5</v>
      </c>
      <c r="G98" s="4">
        <v>192</v>
      </c>
      <c r="H98" s="5">
        <f t="shared" si="25"/>
        <v>2.6211111111111114</v>
      </c>
      <c r="I98" s="5">
        <f t="shared" si="21"/>
        <v>2.6244444444444448</v>
      </c>
      <c r="J98" s="5">
        <f t="shared" si="22"/>
        <v>2.6327777777777781</v>
      </c>
      <c r="K98" s="6">
        <f t="shared" si="17"/>
        <v>2.6211111111111114</v>
      </c>
      <c r="L98" s="6">
        <f t="shared" si="17"/>
        <v>2.6244444444444448</v>
      </c>
      <c r="M98" s="6">
        <f t="shared" si="17"/>
        <v>2.6327777777777781</v>
      </c>
      <c r="O98" s="6">
        <f t="shared" si="23"/>
        <v>2.6261111111111117</v>
      </c>
      <c r="P98" s="5">
        <f t="shared" si="24"/>
        <v>6.0092521257733315E-3</v>
      </c>
      <c r="R98">
        <v>3.1933333333333338</v>
      </c>
      <c r="S98">
        <v>6.0092521257733315E-3</v>
      </c>
      <c r="U98">
        <v>39.9</v>
      </c>
      <c r="V98">
        <f t="shared" ref="V98:V102" si="26">U98/60</f>
        <v>0.66499999999999992</v>
      </c>
      <c r="AC98" s="8">
        <f t="shared" si="10"/>
        <v>17.762700069589414</v>
      </c>
    </row>
    <row r="99" spans="1:29" x14ac:dyDescent="0.25">
      <c r="A99" s="3" t="s">
        <v>22</v>
      </c>
      <c r="B99" s="3">
        <v>33</v>
      </c>
      <c r="C99" s="3" t="s">
        <v>28</v>
      </c>
      <c r="D99" s="3">
        <v>1</v>
      </c>
      <c r="E99" s="4">
        <v>1041.8</v>
      </c>
      <c r="F99" s="4">
        <v>1052.0999999999999</v>
      </c>
      <c r="G99" s="4">
        <v>1058.7</v>
      </c>
      <c r="H99" s="5">
        <f t="shared" si="25"/>
        <v>16.796111111111109</v>
      </c>
      <c r="I99" s="5">
        <f t="shared" si="21"/>
        <v>16.967777777777776</v>
      </c>
      <c r="J99" s="5">
        <f t="shared" si="22"/>
        <v>17.077777777777776</v>
      </c>
      <c r="K99" s="6">
        <f t="shared" si="17"/>
        <v>16.796111111111109</v>
      </c>
      <c r="L99" s="6">
        <f t="shared" si="17"/>
        <v>16.967777777777776</v>
      </c>
      <c r="M99" s="6">
        <f t="shared" si="17"/>
        <v>17.077777777777776</v>
      </c>
      <c r="O99" s="6">
        <f t="shared" si="23"/>
        <v>16.947222222222219</v>
      </c>
      <c r="P99" s="5">
        <f t="shared" si="24"/>
        <v>0.14195395706328823</v>
      </c>
      <c r="R99">
        <v>17.514444444444447</v>
      </c>
      <c r="S99">
        <v>0.14195395706328823</v>
      </c>
      <c r="U99">
        <v>30.8</v>
      </c>
      <c r="V99">
        <f t="shared" si="26"/>
        <v>0.51333333333333331</v>
      </c>
      <c r="AC99" s="8">
        <f t="shared" si="10"/>
        <v>3.2385967138235401</v>
      </c>
    </row>
    <row r="100" spans="1:29" x14ac:dyDescent="0.25">
      <c r="A100" s="3" t="s">
        <v>23</v>
      </c>
      <c r="B100" s="3">
        <v>33</v>
      </c>
      <c r="C100" s="3" t="s">
        <v>28</v>
      </c>
      <c r="D100" s="3">
        <v>1</v>
      </c>
      <c r="E100" s="4">
        <v>698.7</v>
      </c>
      <c r="F100" s="4">
        <v>713</v>
      </c>
      <c r="G100" s="4">
        <v>707.5</v>
      </c>
      <c r="H100" s="5">
        <f t="shared" si="25"/>
        <v>11.077777777777779</v>
      </c>
      <c r="I100" s="5">
        <f t="shared" si="21"/>
        <v>11.316111111111111</v>
      </c>
      <c r="J100" s="5">
        <f t="shared" si="22"/>
        <v>11.224444444444444</v>
      </c>
      <c r="K100" s="6">
        <f t="shared" si="17"/>
        <v>11.077777777777779</v>
      </c>
      <c r="L100" s="6">
        <f t="shared" si="17"/>
        <v>11.316111111111111</v>
      </c>
      <c r="M100" s="6">
        <f t="shared" si="17"/>
        <v>11.224444444444444</v>
      </c>
      <c r="O100" s="6">
        <f t="shared" si="23"/>
        <v>11.206111111111111</v>
      </c>
      <c r="P100" s="5">
        <f t="shared" si="24"/>
        <v>0.12021970627886903</v>
      </c>
      <c r="R100">
        <v>11.773333333333333</v>
      </c>
      <c r="S100">
        <v>0.12021970627886903</v>
      </c>
      <c r="U100">
        <v>40.299999999999997</v>
      </c>
      <c r="V100">
        <f t="shared" si="26"/>
        <v>0.67166666666666663</v>
      </c>
      <c r="AC100" s="8">
        <f t="shared" si="10"/>
        <v>4.8178557946394847</v>
      </c>
    </row>
    <row r="101" spans="1:29" x14ac:dyDescent="0.25">
      <c r="A101" s="3" t="s">
        <v>24</v>
      </c>
      <c r="B101" s="3">
        <v>33</v>
      </c>
      <c r="C101" s="3" t="s">
        <v>28</v>
      </c>
      <c r="D101" s="3">
        <v>1</v>
      </c>
      <c r="E101" s="4">
        <v>419</v>
      </c>
      <c r="F101" s="4">
        <v>432.4</v>
      </c>
      <c r="G101" s="4">
        <v>426.2</v>
      </c>
      <c r="H101" s="5">
        <f t="shared" si="25"/>
        <v>6.4161111111111113</v>
      </c>
      <c r="I101" s="5">
        <f t="shared" si="21"/>
        <v>6.639444444444444</v>
      </c>
      <c r="J101" s="5">
        <f t="shared" si="22"/>
        <v>6.5361111111111114</v>
      </c>
      <c r="K101" s="6">
        <f t="shared" si="17"/>
        <v>6.4161111111111113</v>
      </c>
      <c r="L101" s="6">
        <f t="shared" si="17"/>
        <v>6.639444444444444</v>
      </c>
      <c r="M101" s="6">
        <f t="shared" si="17"/>
        <v>6.5361111111111114</v>
      </c>
      <c r="O101" s="6">
        <f t="shared" si="23"/>
        <v>6.5305555555555559</v>
      </c>
      <c r="P101" s="5">
        <f t="shared" si="24"/>
        <v>0.11177026703284075</v>
      </c>
      <c r="R101">
        <v>7.097777777777778</v>
      </c>
      <c r="S101">
        <v>0.11177026703284075</v>
      </c>
      <c r="U101">
        <v>29.2</v>
      </c>
      <c r="V101">
        <f t="shared" si="26"/>
        <v>0.48666666666666664</v>
      </c>
      <c r="AC101" s="8">
        <f t="shared" si="10"/>
        <v>7.9915466499686829</v>
      </c>
    </row>
    <row r="102" spans="1:29" x14ac:dyDescent="0.25">
      <c r="A102" s="3" t="s">
        <v>25</v>
      </c>
      <c r="B102" s="3">
        <v>33</v>
      </c>
      <c r="C102" s="3" t="s">
        <v>28</v>
      </c>
      <c r="D102" s="3">
        <v>1</v>
      </c>
      <c r="E102" s="4">
        <v>139.69999999999999</v>
      </c>
      <c r="F102" s="4">
        <v>141.1</v>
      </c>
      <c r="G102" s="4">
        <v>131.80000000000001</v>
      </c>
      <c r="H102" s="5">
        <f t="shared" si="25"/>
        <v>1.7611111111111111</v>
      </c>
      <c r="I102" s="5">
        <f t="shared" si="21"/>
        <v>1.7844444444444445</v>
      </c>
      <c r="J102" s="5">
        <f t="shared" si="22"/>
        <v>1.6294444444444447</v>
      </c>
      <c r="K102" s="6">
        <f t="shared" si="17"/>
        <v>1.7611111111111111</v>
      </c>
      <c r="L102" s="6">
        <f t="shared" si="17"/>
        <v>1.7844444444444445</v>
      </c>
      <c r="M102" s="6">
        <f t="shared" si="17"/>
        <v>1.6294444444444447</v>
      </c>
      <c r="O102" s="6">
        <f t="shared" si="23"/>
        <v>1.7250000000000003</v>
      </c>
      <c r="P102" s="5">
        <f t="shared" si="24"/>
        <v>8.3571880792879347E-2</v>
      </c>
      <c r="R102">
        <v>2.2922222222222222</v>
      </c>
      <c r="S102">
        <v>8.3571880792879347E-2</v>
      </c>
      <c r="U102">
        <v>34.1</v>
      </c>
      <c r="V102">
        <f t="shared" si="26"/>
        <v>0.56833333333333336</v>
      </c>
      <c r="AC102" s="8">
        <f t="shared" si="10"/>
        <v>24.745516238487625</v>
      </c>
    </row>
    <row r="103" spans="1:29" x14ac:dyDescent="0.25">
      <c r="A103" s="3" t="s">
        <v>26</v>
      </c>
      <c r="B103" s="3">
        <v>33</v>
      </c>
      <c r="C103" s="3" t="s">
        <v>28</v>
      </c>
      <c r="D103" s="3">
        <v>1</v>
      </c>
      <c r="E103" s="4">
        <v>155.5</v>
      </c>
      <c r="F103" s="4">
        <v>147.5</v>
      </c>
      <c r="G103" s="4">
        <v>149.1</v>
      </c>
      <c r="H103" s="5">
        <f t="shared" si="25"/>
        <v>2.0244444444444447</v>
      </c>
      <c r="I103" s="5">
        <f t="shared" si="21"/>
        <v>1.8911111111111114</v>
      </c>
      <c r="J103" s="5">
        <f t="shared" si="22"/>
        <v>1.9177777777777778</v>
      </c>
      <c r="K103" s="6">
        <f t="shared" si="17"/>
        <v>2.0244444444444447</v>
      </c>
      <c r="L103" s="6">
        <f t="shared" si="17"/>
        <v>1.8911111111111114</v>
      </c>
      <c r="M103" s="6">
        <f t="shared" si="17"/>
        <v>1.9177777777777778</v>
      </c>
      <c r="O103" s="6">
        <f t="shared" si="23"/>
        <v>1.9444444444444446</v>
      </c>
      <c r="P103" s="5">
        <f t="shared" si="24"/>
        <v>7.0553368295055791E-2</v>
      </c>
      <c r="R103">
        <v>2.5116666666666667</v>
      </c>
      <c r="S103">
        <v>7.0553368295055791E-2</v>
      </c>
      <c r="AC103" s="8">
        <f t="shared" si="10"/>
        <v>22.583499225834984</v>
      </c>
    </row>
    <row r="104" spans="1:29" x14ac:dyDescent="0.25">
      <c r="A104" s="3" t="s">
        <v>27</v>
      </c>
      <c r="B104" s="3">
        <v>33</v>
      </c>
      <c r="C104" s="3" t="s">
        <v>28</v>
      </c>
      <c r="D104" s="3">
        <v>1</v>
      </c>
      <c r="E104" s="4">
        <v>143.6</v>
      </c>
      <c r="F104" s="4">
        <v>154.30000000000001</v>
      </c>
      <c r="G104" s="4">
        <v>143.30000000000001</v>
      </c>
      <c r="H104" s="5">
        <f t="shared" si="25"/>
        <v>1.826111111111111</v>
      </c>
      <c r="I104" s="5">
        <f t="shared" si="21"/>
        <v>2.0044444444444447</v>
      </c>
      <c r="J104" s="5">
        <f t="shared" si="22"/>
        <v>1.8211111111111116</v>
      </c>
      <c r="K104" s="6">
        <f t="shared" si="17"/>
        <v>1.826111111111111</v>
      </c>
      <c r="L104" s="6">
        <f t="shared" si="17"/>
        <v>2.0044444444444447</v>
      </c>
      <c r="M104" s="6">
        <f t="shared" si="17"/>
        <v>1.8211111111111116</v>
      </c>
      <c r="O104" s="6">
        <f t="shared" si="23"/>
        <v>1.8838888888888892</v>
      </c>
      <c r="P104" s="5">
        <f t="shared" si="24"/>
        <v>0.10443410114268944</v>
      </c>
      <c r="R104">
        <v>2.451111111111111</v>
      </c>
      <c r="S104">
        <v>0.10443410114268944</v>
      </c>
      <c r="U104" s="2" t="s">
        <v>74</v>
      </c>
      <c r="V104" s="2" t="s">
        <v>5</v>
      </c>
      <c r="AC104" s="8">
        <f t="shared" si="10"/>
        <v>23.141432456935618</v>
      </c>
    </row>
    <row r="105" spans="1:29" x14ac:dyDescent="0.25">
      <c r="U105">
        <f>AVERAGE(U97:U102)</f>
        <v>34.033333333333324</v>
      </c>
      <c r="V105">
        <f>AVERAGE(V97:V102)</f>
        <v>0.56722222222222218</v>
      </c>
      <c r="AC105" s="8"/>
    </row>
    <row r="106" spans="1:29" x14ac:dyDescent="0.25">
      <c r="A106" s="3" t="s">
        <v>22</v>
      </c>
      <c r="B106" s="3">
        <v>53</v>
      </c>
      <c r="C106" s="3" t="s">
        <v>28</v>
      </c>
      <c r="D106" s="3">
        <v>1</v>
      </c>
      <c r="E106" s="4">
        <v>507.2</v>
      </c>
      <c r="F106" s="4">
        <v>489.7</v>
      </c>
      <c r="G106" s="4">
        <v>503.9</v>
      </c>
      <c r="H106" s="5">
        <f>(E106/60)-$V$117</f>
        <v>7.9402777777777773</v>
      </c>
      <c r="I106" s="5">
        <f t="shared" ref="I106:I118" si="27">(F106/60)-$V$117</f>
        <v>7.6486111111111112</v>
      </c>
      <c r="J106" s="5">
        <f t="shared" ref="J106:J118" si="28">(G106/60)-$V$117</f>
        <v>7.8852777777777776</v>
      </c>
      <c r="K106" s="6">
        <f t="shared" ref="K106:M118" si="29">H106*(1/$D106)</f>
        <v>7.9402777777777773</v>
      </c>
      <c r="L106" s="6">
        <f t="shared" si="29"/>
        <v>7.6486111111111112</v>
      </c>
      <c r="M106" s="6">
        <f t="shared" si="29"/>
        <v>7.8852777777777776</v>
      </c>
      <c r="O106" s="6">
        <f t="shared" ref="O106:O118" si="30">AVERAGE(K106:M106)</f>
        <v>7.8247222222222215</v>
      </c>
      <c r="P106" s="5">
        <f t="shared" ref="P106:P118" si="31">STDEV(K106:M106)</f>
        <v>0.15497610329529035</v>
      </c>
      <c r="R106">
        <v>8.3377777777777791</v>
      </c>
      <c r="S106">
        <v>0.15497610329529035</v>
      </c>
      <c r="AC106" s="8">
        <f t="shared" si="10"/>
        <v>6.1533848614072753</v>
      </c>
    </row>
    <row r="107" spans="1:29" x14ac:dyDescent="0.25">
      <c r="A107" s="3" t="s">
        <v>23</v>
      </c>
      <c r="B107" s="3">
        <v>53</v>
      </c>
      <c r="C107" s="3" t="s">
        <v>28</v>
      </c>
      <c r="D107" s="3">
        <v>1</v>
      </c>
      <c r="E107" s="4">
        <v>334.4</v>
      </c>
      <c r="F107" s="4">
        <v>344</v>
      </c>
      <c r="G107" s="24">
        <v>327.60000000000002</v>
      </c>
      <c r="H107" s="5">
        <f t="shared" ref="H107:H118" si="32">(E107/60)-$V$117</f>
        <v>5.0602777777777774</v>
      </c>
      <c r="I107" s="5">
        <f t="shared" si="27"/>
        <v>5.2202777777777776</v>
      </c>
      <c r="J107" s="5">
        <f t="shared" si="28"/>
        <v>4.9469444444444441</v>
      </c>
      <c r="K107" s="6">
        <f t="shared" si="29"/>
        <v>5.0602777777777774</v>
      </c>
      <c r="L107" s="6">
        <f t="shared" si="29"/>
        <v>5.2202777777777776</v>
      </c>
      <c r="M107" s="6">
        <f t="shared" si="29"/>
        <v>4.9469444444444441</v>
      </c>
      <c r="O107" s="6">
        <f t="shared" si="30"/>
        <v>5.0758333333333328</v>
      </c>
      <c r="P107" s="5">
        <f t="shared" si="31"/>
        <v>0.13732901827093671</v>
      </c>
      <c r="R107">
        <v>5.5888888888888886</v>
      </c>
      <c r="S107">
        <v>0.13732901827093671</v>
      </c>
      <c r="U107" s="2" t="s">
        <v>86</v>
      </c>
      <c r="V107" s="2" t="s">
        <v>5</v>
      </c>
      <c r="AC107" s="8">
        <f t="shared" si="10"/>
        <v>9.1799204771371876</v>
      </c>
    </row>
    <row r="108" spans="1:29" x14ac:dyDescent="0.25">
      <c r="A108" s="3" t="s">
        <v>24</v>
      </c>
      <c r="B108" s="3">
        <v>53</v>
      </c>
      <c r="C108" s="3" t="s">
        <v>28</v>
      </c>
      <c r="D108" s="3">
        <v>1</v>
      </c>
      <c r="E108" s="4">
        <v>174</v>
      </c>
      <c r="F108" s="4">
        <v>174.7</v>
      </c>
      <c r="G108" s="4">
        <v>174.6</v>
      </c>
      <c r="H108" s="5">
        <f t="shared" si="32"/>
        <v>2.3869444444444445</v>
      </c>
      <c r="I108" s="5">
        <f t="shared" si="27"/>
        <v>2.3986111111111112</v>
      </c>
      <c r="J108" s="5">
        <f t="shared" si="28"/>
        <v>2.3969444444444443</v>
      </c>
      <c r="K108" s="6">
        <f t="shared" si="29"/>
        <v>2.3869444444444445</v>
      </c>
      <c r="L108" s="6">
        <f t="shared" si="29"/>
        <v>2.3986111111111112</v>
      </c>
      <c r="M108" s="6">
        <f t="shared" si="29"/>
        <v>2.3969444444444443</v>
      </c>
      <c r="O108" s="6">
        <f t="shared" si="30"/>
        <v>2.3941666666666666</v>
      </c>
      <c r="P108" s="5">
        <f t="shared" si="31"/>
        <v>6.3098981620002739E-3</v>
      </c>
      <c r="R108">
        <v>2.9072222222222219</v>
      </c>
      <c r="S108">
        <v>6.3098981620002739E-3</v>
      </c>
      <c r="U108" s="2" t="s">
        <v>83</v>
      </c>
      <c r="V108" s="2" t="s">
        <v>92</v>
      </c>
      <c r="AC108" s="8">
        <f t="shared" si="10"/>
        <v>17.647620867571177</v>
      </c>
    </row>
    <row r="109" spans="1:29" x14ac:dyDescent="0.25">
      <c r="A109" s="3" t="s">
        <v>17</v>
      </c>
      <c r="B109" s="3">
        <v>53</v>
      </c>
      <c r="C109" s="3" t="s">
        <v>28</v>
      </c>
      <c r="D109" s="3">
        <v>1</v>
      </c>
      <c r="E109" s="4">
        <v>5962.3</v>
      </c>
      <c r="F109" s="4">
        <v>5909</v>
      </c>
      <c r="G109" s="4">
        <v>5997.5</v>
      </c>
      <c r="H109" s="5">
        <f t="shared" si="32"/>
        <v>98.858611111111117</v>
      </c>
      <c r="I109" s="5">
        <f t="shared" si="27"/>
        <v>97.970277777777781</v>
      </c>
      <c r="J109" s="5">
        <f t="shared" si="28"/>
        <v>99.445277777777775</v>
      </c>
      <c r="K109" s="6">
        <f t="shared" si="29"/>
        <v>98.858611111111117</v>
      </c>
      <c r="L109" s="6">
        <f t="shared" si="29"/>
        <v>97.970277777777781</v>
      </c>
      <c r="M109" s="6">
        <f t="shared" si="29"/>
        <v>99.445277777777775</v>
      </c>
      <c r="O109" s="6">
        <f t="shared" si="30"/>
        <v>98.758055555555572</v>
      </c>
      <c r="P109" s="5">
        <f t="shared" si="31"/>
        <v>0.74262360238199487</v>
      </c>
      <c r="R109">
        <v>99.271111111111111</v>
      </c>
      <c r="S109">
        <v>0.74262360238199476</v>
      </c>
      <c r="U109">
        <v>28.6</v>
      </c>
      <c r="V109">
        <f>U109/60</f>
        <v>0.47666666666666668</v>
      </c>
      <c r="X109">
        <v>28.9</v>
      </c>
      <c r="Y109">
        <f>X109/60</f>
        <v>0.48166666666666663</v>
      </c>
      <c r="AC109" s="8">
        <f t="shared" si="10"/>
        <v>0.51682261819482278</v>
      </c>
    </row>
    <row r="110" spans="1:29" x14ac:dyDescent="0.25">
      <c r="A110" s="3" t="s">
        <v>25</v>
      </c>
      <c r="B110" s="3">
        <v>53</v>
      </c>
      <c r="C110" s="3" t="s">
        <v>28</v>
      </c>
      <c r="D110" s="3">
        <v>1</v>
      </c>
      <c r="E110" s="24">
        <v>136.9</v>
      </c>
      <c r="F110" s="24">
        <v>132.80000000000001</v>
      </c>
      <c r="G110" s="4">
        <v>135.9</v>
      </c>
      <c r="H110" s="5">
        <f t="shared" si="32"/>
        <v>1.7686111111111114</v>
      </c>
      <c r="I110" s="5">
        <f t="shared" si="27"/>
        <v>1.700277777777778</v>
      </c>
      <c r="J110" s="5">
        <f t="shared" si="28"/>
        <v>1.7519444444444447</v>
      </c>
      <c r="K110" s="6">
        <f t="shared" si="29"/>
        <v>1.7686111111111114</v>
      </c>
      <c r="L110" s="6">
        <f t="shared" si="29"/>
        <v>1.700277777777778</v>
      </c>
      <c r="M110" s="6">
        <f t="shared" si="29"/>
        <v>1.7519444444444447</v>
      </c>
      <c r="O110" s="6">
        <f t="shared" si="30"/>
        <v>1.740277777777778</v>
      </c>
      <c r="P110" s="5">
        <f t="shared" si="31"/>
        <v>3.5629263877386609E-2</v>
      </c>
      <c r="R110">
        <v>2.2533333333333334</v>
      </c>
      <c r="S110">
        <v>3.5629263877386609E-2</v>
      </c>
      <c r="U110">
        <v>31.7</v>
      </c>
      <c r="V110">
        <f t="shared" ref="V110:V114" si="33">U110/60</f>
        <v>0.52833333333333332</v>
      </c>
      <c r="X110">
        <v>32</v>
      </c>
      <c r="Y110">
        <f t="shared" ref="Y110:Y114" si="34">X110/60</f>
        <v>0.53333333333333333</v>
      </c>
      <c r="AC110" s="8">
        <f t="shared" si="10"/>
        <v>22.768737672583811</v>
      </c>
    </row>
    <row r="111" spans="1:29" x14ac:dyDescent="0.25">
      <c r="A111" s="3" t="s">
        <v>26</v>
      </c>
      <c r="B111" s="3">
        <v>53</v>
      </c>
      <c r="C111" s="3" t="s">
        <v>28</v>
      </c>
      <c r="D111" s="3">
        <v>1</v>
      </c>
      <c r="E111" s="24">
        <v>152.69999999999999</v>
      </c>
      <c r="F111" s="24">
        <v>148.9</v>
      </c>
      <c r="G111" s="4">
        <v>148.6</v>
      </c>
      <c r="H111" s="5">
        <f t="shared" si="32"/>
        <v>2.0319444444444446</v>
      </c>
      <c r="I111" s="5">
        <f t="shared" si="27"/>
        <v>1.9686111111111115</v>
      </c>
      <c r="J111" s="5">
        <f t="shared" si="28"/>
        <v>1.9636111111111112</v>
      </c>
      <c r="K111" s="6">
        <f t="shared" si="29"/>
        <v>2.0319444444444446</v>
      </c>
      <c r="L111" s="6">
        <f t="shared" si="29"/>
        <v>1.9686111111111115</v>
      </c>
      <c r="M111" s="6">
        <f t="shared" si="29"/>
        <v>1.9636111111111112</v>
      </c>
      <c r="O111" s="6">
        <f t="shared" si="30"/>
        <v>1.9880555555555557</v>
      </c>
      <c r="P111" s="5">
        <f t="shared" si="31"/>
        <v>3.8091021592048704E-2</v>
      </c>
      <c r="R111">
        <v>2.5011111111111113</v>
      </c>
      <c r="S111">
        <v>3.8091021592048704E-2</v>
      </c>
      <c r="U111">
        <v>30.4</v>
      </c>
      <c r="V111">
        <f t="shared" si="33"/>
        <v>0.5066666666666666</v>
      </c>
      <c r="X111">
        <v>29.2</v>
      </c>
      <c r="Y111">
        <f t="shared" si="34"/>
        <v>0.48666666666666664</v>
      </c>
      <c r="AC111" s="8">
        <f t="shared" si="10"/>
        <v>20.513105286539314</v>
      </c>
    </row>
    <row r="112" spans="1:29" x14ac:dyDescent="0.25">
      <c r="A112" s="3" t="s">
        <v>27</v>
      </c>
      <c r="B112" s="3">
        <v>53</v>
      </c>
      <c r="C112" s="3" t="s">
        <v>28</v>
      </c>
      <c r="D112" s="3">
        <v>1</v>
      </c>
      <c r="E112" s="24">
        <v>136</v>
      </c>
      <c r="F112" s="24">
        <v>136.9</v>
      </c>
      <c r="G112" s="4">
        <v>137.1</v>
      </c>
      <c r="H112" s="5">
        <f t="shared" si="32"/>
        <v>1.7536111111111112</v>
      </c>
      <c r="I112" s="5">
        <f t="shared" si="27"/>
        <v>1.7686111111111114</v>
      </c>
      <c r="J112" s="5">
        <f t="shared" si="28"/>
        <v>1.7719444444444443</v>
      </c>
      <c r="K112" s="6">
        <f t="shared" si="29"/>
        <v>1.7536111111111112</v>
      </c>
      <c r="L112" s="6">
        <f t="shared" si="29"/>
        <v>1.7686111111111114</v>
      </c>
      <c r="M112" s="6">
        <f t="shared" si="29"/>
        <v>1.7719444444444443</v>
      </c>
      <c r="O112" s="6">
        <f t="shared" si="30"/>
        <v>1.7647222222222225</v>
      </c>
      <c r="P112" s="5">
        <f t="shared" si="31"/>
        <v>9.765775461803794E-3</v>
      </c>
      <c r="R112">
        <v>2.2777777777777781</v>
      </c>
      <c r="S112">
        <v>9.765775461803794E-3</v>
      </c>
      <c r="U112">
        <v>30.4</v>
      </c>
      <c r="V112">
        <f t="shared" si="33"/>
        <v>0.5066666666666666</v>
      </c>
      <c r="X112">
        <v>30.4</v>
      </c>
      <c r="Y112">
        <f t="shared" si="34"/>
        <v>0.5066666666666666</v>
      </c>
      <c r="AC112" s="8">
        <f t="shared" si="10"/>
        <v>22.524390243902431</v>
      </c>
    </row>
    <row r="113" spans="1:29" x14ac:dyDescent="0.25">
      <c r="A113" s="3" t="s">
        <v>20</v>
      </c>
      <c r="B113" s="3">
        <v>53</v>
      </c>
      <c r="C113" s="3" t="s">
        <v>28</v>
      </c>
      <c r="D113" s="3">
        <v>1</v>
      </c>
      <c r="E113" s="24">
        <v>5294.9</v>
      </c>
      <c r="F113" s="24">
        <v>5283.4</v>
      </c>
      <c r="G113" s="4">
        <v>5242.9</v>
      </c>
      <c r="H113" s="5">
        <f t="shared" si="32"/>
        <v>87.735277777777767</v>
      </c>
      <c r="I113" s="5">
        <f t="shared" si="27"/>
        <v>87.543611111111105</v>
      </c>
      <c r="J113" s="5">
        <f t="shared" si="28"/>
        <v>86.868611111111107</v>
      </c>
      <c r="K113" s="6">
        <f t="shared" si="29"/>
        <v>87.735277777777767</v>
      </c>
      <c r="L113" s="6">
        <f t="shared" si="29"/>
        <v>87.543611111111105</v>
      </c>
      <c r="M113" s="6">
        <f t="shared" si="29"/>
        <v>86.868611111111107</v>
      </c>
      <c r="O113" s="6">
        <f t="shared" si="30"/>
        <v>87.382499999999993</v>
      </c>
      <c r="P113" s="5">
        <f t="shared" si="31"/>
        <v>0.45524210083247746</v>
      </c>
      <c r="R113">
        <v>87.895555555555532</v>
      </c>
      <c r="S113">
        <v>0.45524210083247746</v>
      </c>
      <c r="U113">
        <v>33.1</v>
      </c>
      <c r="V113">
        <f t="shared" si="33"/>
        <v>0.55166666666666664</v>
      </c>
      <c r="X113">
        <v>31.6</v>
      </c>
      <c r="Y113">
        <f t="shared" si="34"/>
        <v>0.52666666666666673</v>
      </c>
      <c r="AC113" s="8">
        <f t="shared" si="10"/>
        <v>0.58371046444010233</v>
      </c>
    </row>
    <row r="114" spans="1:29" x14ac:dyDescent="0.25">
      <c r="A114" s="3" t="s">
        <v>12</v>
      </c>
      <c r="B114" s="3">
        <v>53</v>
      </c>
      <c r="C114" s="3" t="s">
        <v>28</v>
      </c>
      <c r="D114" s="3">
        <v>1</v>
      </c>
      <c r="E114" s="4">
        <v>174.9</v>
      </c>
      <c r="F114" s="4">
        <v>162.9</v>
      </c>
      <c r="G114" s="4">
        <v>175.4</v>
      </c>
      <c r="H114" s="5">
        <f t="shared" si="32"/>
        <v>2.4019444444444447</v>
      </c>
      <c r="I114" s="5">
        <f t="shared" si="27"/>
        <v>2.2019444444444449</v>
      </c>
      <c r="J114" s="5">
        <f t="shared" si="28"/>
        <v>2.410277777777778</v>
      </c>
      <c r="K114" s="6">
        <f t="shared" si="29"/>
        <v>2.4019444444444447</v>
      </c>
      <c r="L114" s="6">
        <f t="shared" si="29"/>
        <v>2.2019444444444449</v>
      </c>
      <c r="M114" s="6">
        <f t="shared" si="29"/>
        <v>2.410277777777778</v>
      </c>
      <c r="O114" s="6">
        <f t="shared" si="30"/>
        <v>2.3380555555555556</v>
      </c>
      <c r="P114" s="5">
        <f t="shared" si="31"/>
        <v>0.1179492985864562</v>
      </c>
      <c r="R114">
        <v>2.8511111111111114</v>
      </c>
      <c r="S114">
        <v>0.1179492985864562</v>
      </c>
      <c r="U114">
        <v>31.6</v>
      </c>
      <c r="V114">
        <f t="shared" si="33"/>
        <v>0.52666666666666673</v>
      </c>
      <c r="X114">
        <v>31.5</v>
      </c>
      <c r="Y114">
        <f t="shared" si="34"/>
        <v>0.52500000000000002</v>
      </c>
      <c r="AC114" s="8">
        <f t="shared" si="10"/>
        <v>17.994933749025734</v>
      </c>
    </row>
    <row r="115" spans="1:29" x14ac:dyDescent="0.25">
      <c r="A115" s="3" t="s">
        <v>15</v>
      </c>
      <c r="B115" s="3">
        <v>53</v>
      </c>
      <c r="C115" s="3" t="s">
        <v>28</v>
      </c>
      <c r="D115" s="3">
        <v>1</v>
      </c>
      <c r="E115" s="4">
        <v>186.9</v>
      </c>
      <c r="F115" s="4">
        <v>188.1</v>
      </c>
      <c r="G115" s="4">
        <v>187.3</v>
      </c>
      <c r="H115" s="5">
        <f t="shared" si="32"/>
        <v>2.6019444444444448</v>
      </c>
      <c r="I115" s="5">
        <f t="shared" si="27"/>
        <v>2.6219444444444444</v>
      </c>
      <c r="J115" s="5">
        <f t="shared" si="28"/>
        <v>2.6086111111111117</v>
      </c>
      <c r="K115" s="6">
        <f t="shared" si="29"/>
        <v>2.6019444444444448</v>
      </c>
      <c r="L115" s="6">
        <f t="shared" si="29"/>
        <v>2.6219444444444444</v>
      </c>
      <c r="M115" s="6">
        <f t="shared" si="29"/>
        <v>2.6086111111111117</v>
      </c>
      <c r="O115" s="6">
        <f t="shared" si="30"/>
        <v>2.6108333333333338</v>
      </c>
      <c r="P115" s="5">
        <f t="shared" si="31"/>
        <v>1.0183501544346061E-2</v>
      </c>
      <c r="R115">
        <v>3.1238888888888887</v>
      </c>
      <c r="S115">
        <v>1.0183501544346062E-2</v>
      </c>
      <c r="AC115" s="8">
        <f t="shared" si="10"/>
        <v>16.423617286146168</v>
      </c>
    </row>
    <row r="116" spans="1:29" x14ac:dyDescent="0.25">
      <c r="A116" s="3" t="s">
        <v>18</v>
      </c>
      <c r="B116" s="3">
        <v>53</v>
      </c>
      <c r="C116" s="3" t="s">
        <v>28</v>
      </c>
      <c r="D116" s="3">
        <v>1</v>
      </c>
      <c r="E116" s="4">
        <v>155.69999999999999</v>
      </c>
      <c r="F116" s="4">
        <v>163.5</v>
      </c>
      <c r="G116" s="4">
        <v>161.6</v>
      </c>
      <c r="H116" s="5">
        <f t="shared" si="32"/>
        <v>2.0819444444444444</v>
      </c>
      <c r="I116" s="5">
        <f t="shared" si="27"/>
        <v>2.2119444444444447</v>
      </c>
      <c r="J116" s="5">
        <f t="shared" si="28"/>
        <v>2.180277777777778</v>
      </c>
      <c r="K116" s="6">
        <f t="shared" si="29"/>
        <v>2.0819444444444444</v>
      </c>
      <c r="L116" s="6">
        <f t="shared" si="29"/>
        <v>2.2119444444444447</v>
      </c>
      <c r="M116" s="6">
        <f t="shared" si="29"/>
        <v>2.180277777777778</v>
      </c>
      <c r="O116" s="6">
        <f t="shared" si="30"/>
        <v>2.1580555555555558</v>
      </c>
      <c r="P116" s="5">
        <f t="shared" si="31"/>
        <v>6.7789161157004993E-2</v>
      </c>
      <c r="R116">
        <v>2.6711111111111112</v>
      </c>
      <c r="S116">
        <v>6.7789161157004993E-2</v>
      </c>
      <c r="U116" s="2" t="s">
        <v>74</v>
      </c>
      <c r="V116" s="2" t="s">
        <v>5</v>
      </c>
      <c r="AC116" s="8">
        <f t="shared" si="10"/>
        <v>19.207570715474205</v>
      </c>
    </row>
    <row r="117" spans="1:29" x14ac:dyDescent="0.25">
      <c r="A117" s="3" t="s">
        <v>14</v>
      </c>
      <c r="B117" s="3">
        <v>53</v>
      </c>
      <c r="C117" s="3" t="s">
        <v>28</v>
      </c>
      <c r="D117" s="3">
        <v>1</v>
      </c>
      <c r="E117" s="4">
        <v>107.2</v>
      </c>
      <c r="F117" s="4">
        <v>110.6</v>
      </c>
      <c r="G117" s="4">
        <v>104.7</v>
      </c>
      <c r="H117" s="5">
        <f t="shared" si="32"/>
        <v>1.2736111111111112</v>
      </c>
      <c r="I117" s="5">
        <f t="shared" si="27"/>
        <v>1.3302777777777779</v>
      </c>
      <c r="J117" s="5">
        <f t="shared" si="28"/>
        <v>1.2319444444444447</v>
      </c>
      <c r="K117" s="6">
        <f t="shared" si="29"/>
        <v>1.2736111111111112</v>
      </c>
      <c r="L117" s="6">
        <f t="shared" si="29"/>
        <v>1.3302777777777779</v>
      </c>
      <c r="M117" s="6">
        <f t="shared" si="29"/>
        <v>1.2319444444444447</v>
      </c>
      <c r="O117" s="6">
        <f t="shared" si="30"/>
        <v>1.2786111111111114</v>
      </c>
      <c r="P117" s="5">
        <f t="shared" si="31"/>
        <v>4.9356976316536072E-2</v>
      </c>
      <c r="R117">
        <v>1.7916666666666667</v>
      </c>
      <c r="S117">
        <v>4.9356976316536072E-2</v>
      </c>
      <c r="U117">
        <f>AVERAGE(U109:U114)</f>
        <v>30.966666666666665</v>
      </c>
      <c r="V117">
        <f>AVERAGE(V109:V114,Y109:Y114)</f>
        <v>0.51305555555555549</v>
      </c>
      <c r="AC117" s="8">
        <f t="shared" si="10"/>
        <v>28.635658914728666</v>
      </c>
    </row>
    <row r="118" spans="1:29" x14ac:dyDescent="0.25">
      <c r="A118" s="3" t="s">
        <v>10</v>
      </c>
      <c r="B118" s="3">
        <v>53</v>
      </c>
      <c r="C118" s="3" t="s">
        <v>28</v>
      </c>
      <c r="D118" s="3">
        <v>1</v>
      </c>
      <c r="E118" s="4">
        <v>131.4</v>
      </c>
      <c r="F118" s="4">
        <v>135.6</v>
      </c>
      <c r="G118" s="4">
        <v>127.6</v>
      </c>
      <c r="H118" s="5">
        <f t="shared" si="32"/>
        <v>1.6769444444444446</v>
      </c>
      <c r="I118" s="5">
        <f t="shared" si="27"/>
        <v>1.7469444444444444</v>
      </c>
      <c r="J118" s="5">
        <f t="shared" si="28"/>
        <v>1.6136111111111111</v>
      </c>
      <c r="K118" s="6">
        <f t="shared" si="29"/>
        <v>1.6769444444444446</v>
      </c>
      <c r="L118" s="6">
        <f t="shared" si="29"/>
        <v>1.7469444444444444</v>
      </c>
      <c r="M118" s="6">
        <f t="shared" si="29"/>
        <v>1.6136111111111111</v>
      </c>
      <c r="O118" s="6">
        <f t="shared" si="30"/>
        <v>1.6791666666666665</v>
      </c>
      <c r="P118" s="5">
        <f t="shared" si="31"/>
        <v>6.6694438659817404E-2</v>
      </c>
      <c r="R118">
        <v>2.1922222222222221</v>
      </c>
      <c r="S118">
        <v>6.6694438659817404E-2</v>
      </c>
      <c r="AC118" s="8">
        <f t="shared" si="10"/>
        <v>23.403446528129763</v>
      </c>
    </row>
    <row r="119" spans="1:29" x14ac:dyDescent="0.25">
      <c r="AC119" s="8"/>
    </row>
    <row r="120" spans="1:29" x14ac:dyDescent="0.25">
      <c r="A120" s="3" t="s">
        <v>22</v>
      </c>
      <c r="B120" s="3">
        <v>90</v>
      </c>
      <c r="C120" s="3" t="s">
        <v>28</v>
      </c>
      <c r="D120" s="3">
        <v>1</v>
      </c>
      <c r="E120" s="4">
        <v>350.5</v>
      </c>
      <c r="F120" s="4">
        <v>351.8</v>
      </c>
      <c r="G120" s="4">
        <v>342.5</v>
      </c>
      <c r="H120" s="5">
        <f>(E120/60)-$V$130</f>
        <v>5.3216666666666672</v>
      </c>
      <c r="I120" s="5">
        <f t="shared" ref="I120:I132" si="35">(F120/60)-$V$130</f>
        <v>5.3433333333333337</v>
      </c>
      <c r="J120" s="5">
        <f t="shared" ref="J120:J132" si="36">(G120/60)-$V$130</f>
        <v>5.1883333333333326</v>
      </c>
      <c r="K120" s="6">
        <f t="shared" ref="K120:M132" si="37">H120*(1/$D120)</f>
        <v>5.3216666666666672</v>
      </c>
      <c r="L120" s="6">
        <f t="shared" si="37"/>
        <v>5.3433333333333337</v>
      </c>
      <c r="M120" s="6">
        <f t="shared" si="37"/>
        <v>5.1883333333333326</v>
      </c>
      <c r="O120" s="6">
        <f t="shared" ref="O120:O132" si="38">AVERAGE(K120:M120)</f>
        <v>5.2844444444444445</v>
      </c>
      <c r="P120" s="5">
        <f t="shared" ref="P120:P132" si="39">STDEV(K120:M120)</f>
        <v>8.393670454795378E-2</v>
      </c>
      <c r="R120">
        <v>5.804444444444445</v>
      </c>
      <c r="S120">
        <v>8.3936704547953267E-2</v>
      </c>
      <c r="U120" s="2" t="s">
        <v>86</v>
      </c>
      <c r="V120" s="2" t="s">
        <v>5</v>
      </c>
      <c r="AC120" s="8">
        <f t="shared" si="10"/>
        <v>8.9586523736600299</v>
      </c>
    </row>
    <row r="121" spans="1:29" x14ac:dyDescent="0.25">
      <c r="A121" s="3" t="s">
        <v>23</v>
      </c>
      <c r="B121" s="3">
        <v>90</v>
      </c>
      <c r="C121" s="3" t="s">
        <v>28</v>
      </c>
      <c r="D121" s="3">
        <v>1</v>
      </c>
      <c r="E121" s="4">
        <v>200.5</v>
      </c>
      <c r="F121" s="4">
        <v>194.2</v>
      </c>
      <c r="G121" s="4">
        <v>197.3</v>
      </c>
      <c r="H121" s="5">
        <f t="shared" ref="H121:H132" si="40">(E121/60)-$V$130</f>
        <v>2.8216666666666668</v>
      </c>
      <c r="I121" s="5">
        <f t="shared" si="35"/>
        <v>2.7166666666666663</v>
      </c>
      <c r="J121" s="5">
        <f t="shared" si="36"/>
        <v>2.7683333333333335</v>
      </c>
      <c r="K121" s="6">
        <f t="shared" si="37"/>
        <v>2.8216666666666668</v>
      </c>
      <c r="L121" s="6">
        <f t="shared" si="37"/>
        <v>2.7166666666666663</v>
      </c>
      <c r="M121" s="6">
        <f t="shared" si="37"/>
        <v>2.7683333333333335</v>
      </c>
      <c r="O121" s="6">
        <f t="shared" si="38"/>
        <v>2.7688888888888887</v>
      </c>
      <c r="P121" s="5">
        <f t="shared" si="39"/>
        <v>5.250220453925248E-2</v>
      </c>
      <c r="R121">
        <v>3.2888888888888892</v>
      </c>
      <c r="S121">
        <v>5.250220453925248E-2</v>
      </c>
      <c r="U121" s="2" t="s">
        <v>83</v>
      </c>
      <c r="V121" s="2" t="s">
        <v>93</v>
      </c>
      <c r="AC121" s="8">
        <f t="shared" si="10"/>
        <v>15.810810810810821</v>
      </c>
    </row>
    <row r="122" spans="1:29" x14ac:dyDescent="0.25">
      <c r="A122" s="3" t="s">
        <v>24</v>
      </c>
      <c r="B122" s="3">
        <v>90</v>
      </c>
      <c r="C122" s="3" t="s">
        <v>28</v>
      </c>
      <c r="D122" s="3">
        <v>1</v>
      </c>
      <c r="E122" s="4">
        <v>119.2</v>
      </c>
      <c r="F122" s="4">
        <v>111.8</v>
      </c>
      <c r="G122" s="4">
        <v>116.2</v>
      </c>
      <c r="H122" s="5">
        <f t="shared" si="40"/>
        <v>1.4666666666666668</v>
      </c>
      <c r="I122" s="5">
        <f t="shared" si="35"/>
        <v>1.3433333333333333</v>
      </c>
      <c r="J122" s="5">
        <f t="shared" si="36"/>
        <v>1.4166666666666667</v>
      </c>
      <c r="K122" s="6">
        <f t="shared" si="37"/>
        <v>1.4666666666666668</v>
      </c>
      <c r="L122" s="6">
        <f t="shared" si="37"/>
        <v>1.3433333333333333</v>
      </c>
      <c r="M122" s="6">
        <f t="shared" si="37"/>
        <v>1.4166666666666667</v>
      </c>
      <c r="O122" s="6">
        <f t="shared" si="38"/>
        <v>1.4088888888888889</v>
      </c>
      <c r="P122" s="5">
        <f t="shared" si="39"/>
        <v>6.2033443787590577E-2</v>
      </c>
      <c r="R122">
        <v>1.9288888888888891</v>
      </c>
      <c r="S122">
        <v>6.2033443787590577E-2</v>
      </c>
      <c r="U122">
        <v>32.1</v>
      </c>
      <c r="V122">
        <f>U122/60</f>
        <v>0.53500000000000003</v>
      </c>
      <c r="AC122" s="8">
        <f t="shared" si="10"/>
        <v>26.958525345622135</v>
      </c>
    </row>
    <row r="123" spans="1:29" x14ac:dyDescent="0.25">
      <c r="A123" s="3" t="s">
        <v>17</v>
      </c>
      <c r="B123" s="3">
        <v>90</v>
      </c>
      <c r="C123" s="3" t="s">
        <v>28</v>
      </c>
      <c r="D123" s="3">
        <v>1</v>
      </c>
      <c r="E123" s="4">
        <v>5817.2</v>
      </c>
      <c r="F123" s="4">
        <v>5824.1</v>
      </c>
      <c r="G123" s="4">
        <v>5762.1</v>
      </c>
      <c r="H123" s="5">
        <f t="shared" si="40"/>
        <v>96.433333333333337</v>
      </c>
      <c r="I123" s="5">
        <f t="shared" si="35"/>
        <v>96.548333333333346</v>
      </c>
      <c r="J123" s="5">
        <f t="shared" si="36"/>
        <v>95.515000000000015</v>
      </c>
      <c r="K123" s="6">
        <f t="shared" si="37"/>
        <v>96.433333333333337</v>
      </c>
      <c r="L123" s="6">
        <f t="shared" si="37"/>
        <v>96.548333333333346</v>
      </c>
      <c r="M123" s="6">
        <f t="shared" si="37"/>
        <v>95.515000000000015</v>
      </c>
      <c r="O123" s="6">
        <f t="shared" si="38"/>
        <v>96.165555555555557</v>
      </c>
      <c r="P123" s="5">
        <f t="shared" si="39"/>
        <v>0.56632424294580963</v>
      </c>
      <c r="R123">
        <v>96.685555555555553</v>
      </c>
      <c r="S123">
        <v>0.56632424294580963</v>
      </c>
      <c r="U123">
        <v>31</v>
      </c>
      <c r="V123">
        <f t="shared" ref="V123:V127" si="41">U123/60</f>
        <v>0.51666666666666672</v>
      </c>
      <c r="AC123" s="8">
        <f t="shared" si="10"/>
        <v>0.53782594205729595</v>
      </c>
    </row>
    <row r="124" spans="1:29" x14ac:dyDescent="0.25">
      <c r="A124" s="3" t="s">
        <v>25</v>
      </c>
      <c r="B124" s="3">
        <v>90</v>
      </c>
      <c r="C124" s="3" t="s">
        <v>28</v>
      </c>
      <c r="D124" s="3">
        <v>1</v>
      </c>
      <c r="E124" s="4">
        <v>110</v>
      </c>
      <c r="F124" s="4">
        <v>110.8</v>
      </c>
      <c r="G124" s="4">
        <v>104.9</v>
      </c>
      <c r="H124" s="5">
        <f t="shared" si="40"/>
        <v>1.3133333333333332</v>
      </c>
      <c r="I124" s="5">
        <f t="shared" si="35"/>
        <v>1.3266666666666667</v>
      </c>
      <c r="J124" s="5">
        <f t="shared" si="36"/>
        <v>1.2283333333333335</v>
      </c>
      <c r="K124" s="6">
        <f t="shared" si="37"/>
        <v>1.3133333333333332</v>
      </c>
      <c r="L124" s="6">
        <f t="shared" si="37"/>
        <v>1.3266666666666667</v>
      </c>
      <c r="M124" s="6">
        <f t="shared" si="37"/>
        <v>1.2283333333333335</v>
      </c>
      <c r="O124" s="6">
        <f t="shared" si="38"/>
        <v>1.2894444444444444</v>
      </c>
      <c r="P124" s="5">
        <f t="shared" si="39"/>
        <v>5.33420131825783E-2</v>
      </c>
      <c r="R124">
        <v>1.8094444444444442</v>
      </c>
      <c r="S124">
        <v>5.3342013182578307E-2</v>
      </c>
      <c r="U124">
        <v>29.7</v>
      </c>
      <c r="V124">
        <f t="shared" si="41"/>
        <v>0.495</v>
      </c>
      <c r="AC124" s="8">
        <f t="shared" si="10"/>
        <v>28.738102548357375</v>
      </c>
    </row>
    <row r="125" spans="1:29" x14ac:dyDescent="0.25">
      <c r="A125" s="3" t="s">
        <v>26</v>
      </c>
      <c r="B125" s="3">
        <v>90</v>
      </c>
      <c r="C125" s="3" t="s">
        <v>28</v>
      </c>
      <c r="D125" s="3">
        <v>1</v>
      </c>
      <c r="E125" s="4">
        <v>109.3</v>
      </c>
      <c r="F125" s="4">
        <v>104.9</v>
      </c>
      <c r="G125" s="4">
        <v>119.8</v>
      </c>
      <c r="H125" s="5">
        <f t="shared" si="40"/>
        <v>1.3016666666666665</v>
      </c>
      <c r="I125" s="5">
        <f t="shared" si="35"/>
        <v>1.2283333333333335</v>
      </c>
      <c r="J125" s="5">
        <f t="shared" si="36"/>
        <v>1.4766666666666666</v>
      </c>
      <c r="K125" s="6">
        <f t="shared" si="37"/>
        <v>1.3016666666666665</v>
      </c>
      <c r="L125" s="6">
        <f t="shared" si="37"/>
        <v>1.2283333333333335</v>
      </c>
      <c r="M125" s="6">
        <f t="shared" si="37"/>
        <v>1.4766666666666666</v>
      </c>
      <c r="O125" s="6">
        <f t="shared" si="38"/>
        <v>1.3355555555555556</v>
      </c>
      <c r="P125" s="5">
        <f t="shared" si="39"/>
        <v>0.12758802335526512</v>
      </c>
      <c r="R125">
        <v>1.8555555555555554</v>
      </c>
      <c r="S125">
        <v>0.12758802335526512</v>
      </c>
      <c r="U125">
        <v>35.6</v>
      </c>
      <c r="V125">
        <f t="shared" si="41"/>
        <v>0.59333333333333338</v>
      </c>
      <c r="AC125" s="8">
        <f t="shared" si="10"/>
        <v>28.023952095808383</v>
      </c>
    </row>
    <row r="126" spans="1:29" x14ac:dyDescent="0.25">
      <c r="A126" s="3" t="s">
        <v>27</v>
      </c>
      <c r="B126" s="3">
        <v>90</v>
      </c>
      <c r="C126" s="3" t="s">
        <v>28</v>
      </c>
      <c r="D126" s="3">
        <v>1</v>
      </c>
      <c r="E126" s="4">
        <v>103.8</v>
      </c>
      <c r="F126" s="4">
        <v>107.3</v>
      </c>
      <c r="G126" s="4">
        <v>112.7</v>
      </c>
      <c r="H126" s="5">
        <f t="shared" si="40"/>
        <v>1.21</v>
      </c>
      <c r="I126" s="5">
        <f t="shared" si="35"/>
        <v>1.2683333333333333</v>
      </c>
      <c r="J126" s="5">
        <f t="shared" si="36"/>
        <v>1.3583333333333334</v>
      </c>
      <c r="K126" s="6">
        <f t="shared" si="37"/>
        <v>1.21</v>
      </c>
      <c r="L126" s="6">
        <f t="shared" si="37"/>
        <v>1.2683333333333333</v>
      </c>
      <c r="M126" s="6">
        <f t="shared" si="37"/>
        <v>1.3583333333333334</v>
      </c>
      <c r="O126" s="6">
        <f t="shared" si="38"/>
        <v>1.278888888888889</v>
      </c>
      <c r="P126" s="5">
        <f t="shared" si="39"/>
        <v>7.4727901477689485E-2</v>
      </c>
      <c r="R126">
        <v>1.7988888888888888</v>
      </c>
      <c r="S126">
        <v>7.4727901477689485E-2</v>
      </c>
      <c r="U126">
        <v>28.3</v>
      </c>
      <c r="V126">
        <f t="shared" si="41"/>
        <v>0.47166666666666668</v>
      </c>
      <c r="AC126" s="8">
        <f t="shared" si="10"/>
        <v>28.906732550957372</v>
      </c>
    </row>
    <row r="127" spans="1:29" x14ac:dyDescent="0.25">
      <c r="A127" s="3" t="s">
        <v>20</v>
      </c>
      <c r="B127" s="3">
        <v>90</v>
      </c>
      <c r="C127" s="3" t="s">
        <v>28</v>
      </c>
      <c r="D127" s="3">
        <v>1</v>
      </c>
      <c r="E127" s="4">
        <v>4646.3</v>
      </c>
      <c r="F127" s="4">
        <v>4605.7</v>
      </c>
      <c r="G127" s="4">
        <v>4626.2</v>
      </c>
      <c r="H127" s="5">
        <f t="shared" si="40"/>
        <v>76.918333333333337</v>
      </c>
      <c r="I127" s="5">
        <f t="shared" si="35"/>
        <v>76.241666666666674</v>
      </c>
      <c r="J127" s="5">
        <f t="shared" si="36"/>
        <v>76.583333333333329</v>
      </c>
      <c r="K127" s="6">
        <f t="shared" si="37"/>
        <v>76.918333333333337</v>
      </c>
      <c r="L127" s="6">
        <f t="shared" si="37"/>
        <v>76.241666666666674</v>
      </c>
      <c r="M127" s="6">
        <f t="shared" si="37"/>
        <v>76.583333333333329</v>
      </c>
      <c r="O127" s="6">
        <f t="shared" si="38"/>
        <v>76.581111111111113</v>
      </c>
      <c r="P127" s="5">
        <f t="shared" si="39"/>
        <v>0.33833880674280725</v>
      </c>
      <c r="R127">
        <v>77.101111111111109</v>
      </c>
      <c r="S127">
        <v>0.33833880674280725</v>
      </c>
      <c r="U127">
        <v>30.5</v>
      </c>
      <c r="V127">
        <f t="shared" si="41"/>
        <v>0.5083333333333333</v>
      </c>
      <c r="AC127" s="8">
        <f t="shared" si="10"/>
        <v>0.67443904829156054</v>
      </c>
    </row>
    <row r="128" spans="1:29" x14ac:dyDescent="0.25">
      <c r="A128" s="3" t="s">
        <v>12</v>
      </c>
      <c r="B128" s="3">
        <v>90</v>
      </c>
      <c r="C128" s="3" t="s">
        <v>28</v>
      </c>
      <c r="D128" s="3">
        <v>1</v>
      </c>
      <c r="E128" s="4">
        <v>130.30000000000001</v>
      </c>
      <c r="F128" s="4">
        <v>130.30000000000001</v>
      </c>
      <c r="G128" s="4">
        <v>134.30000000000001</v>
      </c>
      <c r="H128" s="5">
        <f t="shared" si="40"/>
        <v>1.6516666666666668</v>
      </c>
      <c r="I128" s="5">
        <f t="shared" si="35"/>
        <v>1.6516666666666668</v>
      </c>
      <c r="J128" s="5">
        <f t="shared" si="36"/>
        <v>1.7183333333333337</v>
      </c>
      <c r="K128" s="6">
        <f t="shared" si="37"/>
        <v>1.6516666666666668</v>
      </c>
      <c r="L128" s="6">
        <f t="shared" si="37"/>
        <v>1.6516666666666668</v>
      </c>
      <c r="M128" s="6">
        <f t="shared" si="37"/>
        <v>1.7183333333333337</v>
      </c>
      <c r="O128" s="6">
        <f t="shared" si="38"/>
        <v>1.6738888888888892</v>
      </c>
      <c r="P128" s="5">
        <f t="shared" si="39"/>
        <v>3.8490017945975175E-2</v>
      </c>
      <c r="R128">
        <v>2.193888888888889</v>
      </c>
      <c r="S128">
        <v>3.8490017945975175E-2</v>
      </c>
      <c r="AC128" s="8">
        <f t="shared" si="10"/>
        <v>23.702203089389712</v>
      </c>
    </row>
    <row r="129" spans="1:29" x14ac:dyDescent="0.25">
      <c r="A129" s="3" t="s">
        <v>15</v>
      </c>
      <c r="B129" s="3">
        <v>90</v>
      </c>
      <c r="C129" s="3" t="s">
        <v>28</v>
      </c>
      <c r="D129" s="3">
        <v>1</v>
      </c>
      <c r="E129" s="4">
        <v>142.19999999999999</v>
      </c>
      <c r="F129" s="4">
        <v>139.9</v>
      </c>
      <c r="G129" s="4">
        <v>142.19999999999999</v>
      </c>
      <c r="H129" s="5">
        <f t="shared" si="40"/>
        <v>1.8499999999999996</v>
      </c>
      <c r="I129" s="5">
        <f t="shared" si="35"/>
        <v>1.8116666666666665</v>
      </c>
      <c r="J129" s="5">
        <f t="shared" si="36"/>
        <v>1.8499999999999996</v>
      </c>
      <c r="K129" s="6">
        <f t="shared" si="37"/>
        <v>1.8499999999999996</v>
      </c>
      <c r="L129" s="6">
        <f t="shared" si="37"/>
        <v>1.8116666666666665</v>
      </c>
      <c r="M129" s="6">
        <f t="shared" si="37"/>
        <v>1.8499999999999996</v>
      </c>
      <c r="O129" s="6">
        <f t="shared" si="38"/>
        <v>1.8372222222222219</v>
      </c>
      <c r="P129" s="5">
        <f t="shared" si="39"/>
        <v>2.2131760318935524E-2</v>
      </c>
      <c r="R129">
        <v>2.3572222222222217</v>
      </c>
      <c r="S129">
        <v>2.2131760318935524E-2</v>
      </c>
      <c r="U129" s="2" t="s">
        <v>74</v>
      </c>
      <c r="V129" s="2" t="s">
        <v>5</v>
      </c>
      <c r="AC129" s="8">
        <f t="shared" si="10"/>
        <v>22.059863304265846</v>
      </c>
    </row>
    <row r="130" spans="1:29" x14ac:dyDescent="0.25">
      <c r="A130" s="3" t="s">
        <v>18</v>
      </c>
      <c r="B130" s="3">
        <v>90</v>
      </c>
      <c r="C130" s="3" t="s">
        <v>28</v>
      </c>
      <c r="D130" s="3">
        <v>1</v>
      </c>
      <c r="E130" s="4">
        <v>111.9</v>
      </c>
      <c r="F130" s="4">
        <v>112.8</v>
      </c>
      <c r="G130" s="4">
        <v>110.9</v>
      </c>
      <c r="H130" s="5">
        <f t="shared" si="40"/>
        <v>1.345</v>
      </c>
      <c r="I130" s="5">
        <f t="shared" si="35"/>
        <v>1.3599999999999999</v>
      </c>
      <c r="J130" s="5">
        <f t="shared" si="36"/>
        <v>1.3283333333333334</v>
      </c>
      <c r="K130" s="6">
        <f t="shared" si="37"/>
        <v>1.345</v>
      </c>
      <c r="L130" s="6">
        <f t="shared" si="37"/>
        <v>1.3599999999999999</v>
      </c>
      <c r="M130" s="6">
        <f t="shared" si="37"/>
        <v>1.3283333333333334</v>
      </c>
      <c r="O130" s="6">
        <f t="shared" si="38"/>
        <v>1.3444444444444443</v>
      </c>
      <c r="P130" s="5">
        <f t="shared" si="39"/>
        <v>1.5840641588203537E-2</v>
      </c>
      <c r="R130">
        <v>1.8644444444444446</v>
      </c>
      <c r="S130">
        <v>1.5840641588203537E-2</v>
      </c>
      <c r="U130">
        <f>AVERAGE(U122:U127)</f>
        <v>31.200000000000003</v>
      </c>
      <c r="V130">
        <f>AVERAGE(V122:V127)</f>
        <v>0.52</v>
      </c>
      <c r="AC130" s="8">
        <f t="shared" si="10"/>
        <v>27.890345649582855</v>
      </c>
    </row>
    <row r="131" spans="1:29" x14ac:dyDescent="0.25">
      <c r="A131" s="3" t="s">
        <v>14</v>
      </c>
      <c r="B131" s="3">
        <v>90</v>
      </c>
      <c r="C131" s="3" t="s">
        <v>28</v>
      </c>
      <c r="D131" s="3">
        <v>1</v>
      </c>
      <c r="E131" s="4">
        <v>89.4</v>
      </c>
      <c r="F131" s="4">
        <v>85.8</v>
      </c>
      <c r="G131" s="4">
        <v>83.7</v>
      </c>
      <c r="H131" s="5">
        <f t="shared" si="40"/>
        <v>0.97</v>
      </c>
      <c r="I131" s="5">
        <f t="shared" si="35"/>
        <v>0.90999999999999992</v>
      </c>
      <c r="J131" s="5">
        <f t="shared" si="36"/>
        <v>0.875</v>
      </c>
      <c r="K131" s="6">
        <f t="shared" si="37"/>
        <v>0.97</v>
      </c>
      <c r="L131" s="6">
        <f t="shared" si="37"/>
        <v>0.90999999999999992</v>
      </c>
      <c r="M131" s="6">
        <f t="shared" si="37"/>
        <v>0.875</v>
      </c>
      <c r="O131" s="6">
        <f t="shared" si="38"/>
        <v>0.91833333333333333</v>
      </c>
      <c r="P131" s="5">
        <f t="shared" si="39"/>
        <v>4.8045117684665239E-2</v>
      </c>
      <c r="R131">
        <v>1.4383333333333332</v>
      </c>
      <c r="S131">
        <v>4.8045117684665239E-2</v>
      </c>
      <c r="AC131" s="8">
        <f t="shared" si="10"/>
        <v>36.152954808806484</v>
      </c>
    </row>
    <row r="132" spans="1:29" x14ac:dyDescent="0.25">
      <c r="A132" s="3" t="s">
        <v>10</v>
      </c>
      <c r="B132" s="3">
        <v>90</v>
      </c>
      <c r="C132" s="3" t="s">
        <v>28</v>
      </c>
      <c r="D132" s="3">
        <v>1</v>
      </c>
      <c r="E132" s="4">
        <v>125.3</v>
      </c>
      <c r="F132" s="4">
        <v>111.1</v>
      </c>
      <c r="G132" s="4">
        <v>117.9</v>
      </c>
      <c r="H132" s="5">
        <f t="shared" si="40"/>
        <v>1.5683333333333334</v>
      </c>
      <c r="I132" s="5">
        <f t="shared" si="35"/>
        <v>1.3316666666666666</v>
      </c>
      <c r="J132" s="5">
        <f t="shared" si="36"/>
        <v>1.4450000000000001</v>
      </c>
      <c r="K132" s="6">
        <f t="shared" si="37"/>
        <v>1.5683333333333334</v>
      </c>
      <c r="L132" s="6">
        <f t="shared" si="37"/>
        <v>1.3316666666666666</v>
      </c>
      <c r="M132" s="6">
        <f t="shared" si="37"/>
        <v>1.4450000000000001</v>
      </c>
      <c r="O132" s="6">
        <f t="shared" si="38"/>
        <v>1.4483333333333333</v>
      </c>
      <c r="P132" s="5">
        <f t="shared" si="39"/>
        <v>0.11836853936376476</v>
      </c>
      <c r="R132">
        <v>1.9683333333333335</v>
      </c>
      <c r="S132">
        <v>0.11836853936376475</v>
      </c>
      <c r="AC132" s="8">
        <f t="shared" ref="AC132:AC146" si="42">100-O132/R132*100</f>
        <v>26.418289585097384</v>
      </c>
    </row>
    <row r="133" spans="1:29" x14ac:dyDescent="0.25">
      <c r="AC133" s="8"/>
    </row>
    <row r="134" spans="1:29" x14ac:dyDescent="0.25">
      <c r="A134" s="3" t="s">
        <v>22</v>
      </c>
      <c r="B134" s="3">
        <v>230</v>
      </c>
      <c r="C134" s="3" t="s">
        <v>28</v>
      </c>
      <c r="D134" s="3">
        <v>1</v>
      </c>
      <c r="E134" s="4">
        <v>157.19999999999999</v>
      </c>
      <c r="F134" s="4">
        <v>157.4</v>
      </c>
      <c r="G134" s="4">
        <v>149.19999999999999</v>
      </c>
      <c r="H134" s="5">
        <f>(E134/60)-$V$144</f>
        <v>1.9633333333333329</v>
      </c>
      <c r="I134" s="5">
        <f t="shared" ref="I134:I146" si="43">(F134/60)-$V$144</f>
        <v>1.9666666666666668</v>
      </c>
      <c r="J134" s="5">
        <f t="shared" ref="J134:J146" si="44">(G134/60)-$V$144</f>
        <v>1.8299999999999996</v>
      </c>
      <c r="K134" s="6">
        <f t="shared" ref="K134:M146" si="45">H134*(1/$D134)</f>
        <v>1.9633333333333329</v>
      </c>
      <c r="L134" s="6">
        <f t="shared" si="45"/>
        <v>1.9666666666666668</v>
      </c>
      <c r="M134" s="6">
        <f t="shared" si="45"/>
        <v>1.8299999999999996</v>
      </c>
      <c r="O134" s="6">
        <f t="shared" ref="O134:O146" si="46">AVERAGE(K134:M134)</f>
        <v>1.92</v>
      </c>
      <c r="P134" s="5">
        <f t="shared" ref="P134:P146" si="47">STDEV(K134:M134)</f>
        <v>7.796010375684348E-2</v>
      </c>
      <c r="R134">
        <v>2.5766666666666667</v>
      </c>
      <c r="S134">
        <v>7.796010375684348E-2</v>
      </c>
      <c r="U134" s="2" t="s">
        <v>86</v>
      </c>
      <c r="V134" s="2" t="s">
        <v>5</v>
      </c>
      <c r="AC134" s="8">
        <f t="shared" si="42"/>
        <v>25.485122897800778</v>
      </c>
    </row>
    <row r="135" spans="1:29" x14ac:dyDescent="0.25">
      <c r="A135" s="3" t="s">
        <v>23</v>
      </c>
      <c r="B135" s="3">
        <v>230</v>
      </c>
      <c r="C135" s="3" t="s">
        <v>28</v>
      </c>
      <c r="D135" s="3">
        <v>1</v>
      </c>
      <c r="E135" s="4">
        <v>107.8</v>
      </c>
      <c r="F135" s="4">
        <v>102.5</v>
      </c>
      <c r="G135" s="4">
        <v>104.8</v>
      </c>
      <c r="H135" s="5">
        <f t="shared" ref="H135:H146" si="48">(E135/60)-$V$144</f>
        <v>1.1400000000000001</v>
      </c>
      <c r="I135" s="5">
        <f t="shared" si="43"/>
        <v>1.0516666666666667</v>
      </c>
      <c r="J135" s="5">
        <f t="shared" si="44"/>
        <v>1.0899999999999999</v>
      </c>
      <c r="K135" s="6">
        <f t="shared" si="45"/>
        <v>1.1400000000000001</v>
      </c>
      <c r="L135" s="6">
        <f t="shared" si="45"/>
        <v>1.0516666666666667</v>
      </c>
      <c r="M135" s="6">
        <f t="shared" si="45"/>
        <v>1.0899999999999999</v>
      </c>
      <c r="O135" s="6">
        <f t="shared" si="46"/>
        <v>1.0938888888888889</v>
      </c>
      <c r="P135" s="5">
        <f t="shared" si="47"/>
        <v>4.4294887256172581E-2</v>
      </c>
      <c r="R135">
        <v>1.7505555555555556</v>
      </c>
      <c r="S135">
        <v>4.4294887256172567E-2</v>
      </c>
      <c r="U135" s="2" t="s">
        <v>83</v>
      </c>
      <c r="V135" s="2" t="s">
        <v>94</v>
      </c>
      <c r="AC135" s="8">
        <f t="shared" si="42"/>
        <v>37.511900983814662</v>
      </c>
    </row>
    <row r="136" spans="1:29" x14ac:dyDescent="0.25">
      <c r="A136" s="3" t="s">
        <v>24</v>
      </c>
      <c r="B136" s="3">
        <v>230</v>
      </c>
      <c r="C136" s="3" t="s">
        <v>28</v>
      </c>
      <c r="D136" s="3">
        <v>1</v>
      </c>
      <c r="E136" s="4">
        <v>72.5</v>
      </c>
      <c r="F136" s="4">
        <v>70.099999999999994</v>
      </c>
      <c r="G136" s="4">
        <v>72.3</v>
      </c>
      <c r="H136" s="5">
        <f t="shared" si="48"/>
        <v>0.55166666666666664</v>
      </c>
      <c r="I136" s="5">
        <f t="shared" si="43"/>
        <v>0.5116666666666666</v>
      </c>
      <c r="J136" s="5">
        <f t="shared" si="44"/>
        <v>0.54833333333333323</v>
      </c>
      <c r="K136" s="6">
        <f t="shared" si="45"/>
        <v>0.55166666666666664</v>
      </c>
      <c r="L136" s="6">
        <f t="shared" si="45"/>
        <v>0.5116666666666666</v>
      </c>
      <c r="M136" s="6">
        <f t="shared" si="45"/>
        <v>0.54833333333333323</v>
      </c>
      <c r="O136" s="6">
        <f t="shared" si="46"/>
        <v>0.53722222222222216</v>
      </c>
      <c r="P136" s="5">
        <f t="shared" si="47"/>
        <v>2.2194427061597979E-2</v>
      </c>
      <c r="R136">
        <v>1.1938888888888888</v>
      </c>
      <c r="S136">
        <v>2.2194427061597979E-2</v>
      </c>
      <c r="U136">
        <v>40.299999999999997</v>
      </c>
      <c r="V136">
        <f>U136/60</f>
        <v>0.67166666666666663</v>
      </c>
      <c r="AC136" s="8">
        <f t="shared" si="42"/>
        <v>55.002326663564446</v>
      </c>
    </row>
    <row r="137" spans="1:29" x14ac:dyDescent="0.25">
      <c r="A137" s="3" t="s">
        <v>17</v>
      </c>
      <c r="B137" s="3">
        <v>230</v>
      </c>
      <c r="C137" s="3" t="s">
        <v>28</v>
      </c>
      <c r="D137" s="3">
        <v>1</v>
      </c>
      <c r="E137" s="4">
        <v>5274.8</v>
      </c>
      <c r="F137" s="4">
        <v>5287.6</v>
      </c>
      <c r="G137" s="4">
        <v>5293.3</v>
      </c>
      <c r="H137" s="5">
        <f t="shared" si="48"/>
        <v>87.256666666666675</v>
      </c>
      <c r="I137" s="5">
        <f t="shared" si="43"/>
        <v>87.470000000000013</v>
      </c>
      <c r="J137" s="5">
        <f t="shared" si="44"/>
        <v>87.564999999999998</v>
      </c>
      <c r="K137" s="6">
        <f t="shared" si="45"/>
        <v>87.256666666666675</v>
      </c>
      <c r="L137" s="6">
        <f t="shared" si="45"/>
        <v>87.470000000000013</v>
      </c>
      <c r="M137" s="6">
        <f t="shared" si="45"/>
        <v>87.564999999999998</v>
      </c>
      <c r="O137" s="6">
        <f t="shared" si="46"/>
        <v>87.430555555555557</v>
      </c>
      <c r="P137" s="5">
        <f t="shared" si="47"/>
        <v>0.1579058556838791</v>
      </c>
      <c r="R137">
        <v>88.087222222222223</v>
      </c>
      <c r="S137">
        <v>0.1579058556838791</v>
      </c>
      <c r="U137">
        <v>44.1</v>
      </c>
      <c r="V137">
        <f t="shared" ref="V137:V138" si="49">U137/60</f>
        <v>0.73499999999999999</v>
      </c>
      <c r="AC137" s="8">
        <f t="shared" si="42"/>
        <v>0.74547323675398047</v>
      </c>
    </row>
    <row r="138" spans="1:29" x14ac:dyDescent="0.25">
      <c r="A138" s="3" t="s">
        <v>25</v>
      </c>
      <c r="B138" s="3">
        <v>230</v>
      </c>
      <c r="C138" s="3" t="s">
        <v>28</v>
      </c>
      <c r="D138" s="3">
        <v>1</v>
      </c>
      <c r="E138" s="4">
        <v>73.2</v>
      </c>
      <c r="F138" s="4">
        <v>70</v>
      </c>
      <c r="G138" s="4">
        <v>70.7</v>
      </c>
      <c r="H138" s="5">
        <f t="shared" si="48"/>
        <v>0.56333333333333335</v>
      </c>
      <c r="I138" s="5">
        <f t="shared" si="43"/>
        <v>0.51000000000000012</v>
      </c>
      <c r="J138" s="5">
        <f t="shared" si="44"/>
        <v>0.52166666666666683</v>
      </c>
      <c r="K138" s="6">
        <f t="shared" si="45"/>
        <v>0.56333333333333335</v>
      </c>
      <c r="L138" s="6">
        <f t="shared" si="45"/>
        <v>0.51000000000000012</v>
      </c>
      <c r="M138" s="6">
        <f t="shared" si="45"/>
        <v>0.52166666666666683</v>
      </c>
      <c r="O138" s="6">
        <f t="shared" si="46"/>
        <v>0.53166666666666673</v>
      </c>
      <c r="P138" s="5">
        <f t="shared" si="47"/>
        <v>2.8037673068767803E-2</v>
      </c>
      <c r="R138">
        <v>1.1883333333333335</v>
      </c>
      <c r="S138">
        <v>2.8037673068767803E-2</v>
      </c>
      <c r="U138">
        <v>33.799999999999997</v>
      </c>
      <c r="V138">
        <f t="shared" si="49"/>
        <v>0.56333333333333324</v>
      </c>
      <c r="AC138" s="8">
        <f t="shared" si="42"/>
        <v>55.259467040673208</v>
      </c>
    </row>
    <row r="139" spans="1:29" x14ac:dyDescent="0.25">
      <c r="A139" s="3" t="s">
        <v>26</v>
      </c>
      <c r="B139" s="3">
        <v>230</v>
      </c>
      <c r="C139" s="3" t="s">
        <v>28</v>
      </c>
      <c r="D139" s="3">
        <v>1</v>
      </c>
      <c r="E139" s="4">
        <v>86.8</v>
      </c>
      <c r="F139" s="4">
        <v>89.5</v>
      </c>
      <c r="G139" s="4">
        <v>88.6</v>
      </c>
      <c r="H139" s="5">
        <f t="shared" si="48"/>
        <v>0.78999999999999992</v>
      </c>
      <c r="I139" s="5">
        <f t="shared" si="43"/>
        <v>0.83500000000000008</v>
      </c>
      <c r="J139" s="5">
        <f t="shared" si="44"/>
        <v>0.82</v>
      </c>
      <c r="K139" s="6">
        <f t="shared" si="45"/>
        <v>0.78999999999999992</v>
      </c>
      <c r="L139" s="6">
        <f t="shared" si="45"/>
        <v>0.83500000000000008</v>
      </c>
      <c r="M139" s="6">
        <f t="shared" si="45"/>
        <v>0.82</v>
      </c>
      <c r="O139" s="6">
        <f t="shared" si="46"/>
        <v>0.81499999999999995</v>
      </c>
      <c r="P139" s="5">
        <f t="shared" si="47"/>
        <v>2.2912878474779269E-2</v>
      </c>
      <c r="R139">
        <v>1.4716666666666667</v>
      </c>
      <c r="S139">
        <v>2.2912878474779269E-2</v>
      </c>
      <c r="AC139" s="8">
        <f t="shared" si="42"/>
        <v>44.620611551528889</v>
      </c>
    </row>
    <row r="140" spans="1:29" x14ac:dyDescent="0.25">
      <c r="A140" s="3" t="s">
        <v>27</v>
      </c>
      <c r="B140" s="3">
        <v>230</v>
      </c>
      <c r="C140" s="3" t="s">
        <v>28</v>
      </c>
      <c r="D140" s="3">
        <v>1</v>
      </c>
      <c r="E140" s="4">
        <v>75.3</v>
      </c>
      <c r="F140" s="4">
        <v>74.7</v>
      </c>
      <c r="G140" s="4">
        <v>75</v>
      </c>
      <c r="H140" s="5">
        <f t="shared" si="48"/>
        <v>0.59833333333333327</v>
      </c>
      <c r="I140" s="5">
        <f t="shared" si="43"/>
        <v>0.58833333333333349</v>
      </c>
      <c r="J140" s="5">
        <f t="shared" si="44"/>
        <v>0.59333333333333338</v>
      </c>
      <c r="K140" s="6">
        <f t="shared" si="45"/>
        <v>0.59833333333333327</v>
      </c>
      <c r="L140" s="6">
        <f t="shared" si="45"/>
        <v>0.58833333333333349</v>
      </c>
      <c r="M140" s="6">
        <f t="shared" si="45"/>
        <v>0.59333333333333338</v>
      </c>
      <c r="O140" s="6">
        <f t="shared" si="46"/>
        <v>0.59333333333333338</v>
      </c>
      <c r="P140" s="5">
        <f t="shared" si="47"/>
        <v>4.9999999999998934E-3</v>
      </c>
      <c r="R140">
        <v>1.25</v>
      </c>
      <c r="S140">
        <v>4.9999999999998934E-3</v>
      </c>
      <c r="AC140" s="8">
        <f t="shared" si="42"/>
        <v>52.533333333333331</v>
      </c>
    </row>
    <row r="141" spans="1:29" x14ac:dyDescent="0.25">
      <c r="A141" s="3" t="s">
        <v>20</v>
      </c>
      <c r="B141" s="3">
        <v>230</v>
      </c>
      <c r="C141" s="3" t="s">
        <v>28</v>
      </c>
      <c r="D141" s="3">
        <v>1</v>
      </c>
      <c r="E141" s="4">
        <v>2567.8000000000002</v>
      </c>
      <c r="F141" s="4">
        <v>2550.1</v>
      </c>
      <c r="G141" s="4">
        <v>2511</v>
      </c>
      <c r="H141" s="5">
        <f t="shared" si="48"/>
        <v>42.14</v>
      </c>
      <c r="I141" s="5">
        <f t="shared" si="43"/>
        <v>41.844999999999999</v>
      </c>
      <c r="J141" s="5">
        <f t="shared" si="44"/>
        <v>41.193333333333335</v>
      </c>
      <c r="K141" s="6">
        <f t="shared" si="45"/>
        <v>42.14</v>
      </c>
      <c r="L141" s="6">
        <f t="shared" si="45"/>
        <v>41.844999999999999</v>
      </c>
      <c r="M141" s="6">
        <f t="shared" si="45"/>
        <v>41.193333333333335</v>
      </c>
      <c r="O141" s="6">
        <f t="shared" si="46"/>
        <v>41.726111111111116</v>
      </c>
      <c r="P141" s="5">
        <f t="shared" si="47"/>
        <v>0.48440207510947919</v>
      </c>
      <c r="R141">
        <v>42.382777777777783</v>
      </c>
      <c r="S141">
        <v>0.48440207510947919</v>
      </c>
      <c r="AC141" s="8">
        <f t="shared" si="42"/>
        <v>1.5493714690191212</v>
      </c>
    </row>
    <row r="142" spans="1:29" x14ac:dyDescent="0.25">
      <c r="A142" s="3" t="s">
        <v>12</v>
      </c>
      <c r="B142" s="3">
        <v>230</v>
      </c>
      <c r="C142" s="3" t="s">
        <v>28</v>
      </c>
      <c r="D142" s="3">
        <v>1</v>
      </c>
      <c r="E142" s="4">
        <v>88.2</v>
      </c>
      <c r="F142" s="4">
        <v>87.4</v>
      </c>
      <c r="G142" s="4">
        <v>89.9</v>
      </c>
      <c r="H142" s="5">
        <f t="shared" si="48"/>
        <v>0.81333333333333335</v>
      </c>
      <c r="I142" s="5">
        <f t="shared" si="43"/>
        <v>0.80000000000000016</v>
      </c>
      <c r="J142" s="5">
        <f t="shared" si="44"/>
        <v>0.8416666666666669</v>
      </c>
      <c r="K142" s="6">
        <f t="shared" si="45"/>
        <v>0.81333333333333335</v>
      </c>
      <c r="L142" s="6">
        <f t="shared" si="45"/>
        <v>0.80000000000000016</v>
      </c>
      <c r="M142" s="6">
        <f t="shared" si="45"/>
        <v>0.8416666666666669</v>
      </c>
      <c r="O142" s="6">
        <f t="shared" si="46"/>
        <v>0.81833333333333347</v>
      </c>
      <c r="P142" s="5">
        <f t="shared" si="47"/>
        <v>2.1278575558006229E-2</v>
      </c>
      <c r="R142">
        <v>1.4750000000000003</v>
      </c>
      <c r="S142">
        <v>2.1278575558006232E-2</v>
      </c>
      <c r="AC142" s="8">
        <f t="shared" si="42"/>
        <v>44.51977401129944</v>
      </c>
    </row>
    <row r="143" spans="1:29" x14ac:dyDescent="0.25">
      <c r="A143" s="3" t="s">
        <v>15</v>
      </c>
      <c r="B143" s="3">
        <v>230</v>
      </c>
      <c r="C143" s="3" t="s">
        <v>28</v>
      </c>
      <c r="D143" s="3">
        <v>1</v>
      </c>
      <c r="E143" s="4">
        <v>73.5</v>
      </c>
      <c r="F143" s="4">
        <v>77.099999999999994</v>
      </c>
      <c r="G143" s="4">
        <v>68.8</v>
      </c>
      <c r="H143" s="5">
        <f t="shared" si="48"/>
        <v>0.56833333333333347</v>
      </c>
      <c r="I143" s="5">
        <f t="shared" si="43"/>
        <v>0.6283333333333333</v>
      </c>
      <c r="J143" s="5">
        <f t="shared" si="44"/>
        <v>0.4900000000000001</v>
      </c>
      <c r="K143" s="6">
        <f t="shared" si="45"/>
        <v>0.56833333333333347</v>
      </c>
      <c r="L143" s="6">
        <f t="shared" si="45"/>
        <v>0.6283333333333333</v>
      </c>
      <c r="M143" s="6">
        <f t="shared" si="45"/>
        <v>0.4900000000000001</v>
      </c>
      <c r="O143" s="6">
        <f t="shared" si="46"/>
        <v>0.56222222222222229</v>
      </c>
      <c r="P143" s="5">
        <f t="shared" si="47"/>
        <v>6.9368847741885703E-2</v>
      </c>
      <c r="R143">
        <v>1.2188888888888887</v>
      </c>
      <c r="S143">
        <v>6.9368847741886466E-2</v>
      </c>
      <c r="U143" s="2" t="s">
        <v>74</v>
      </c>
      <c r="V143" s="2" t="s">
        <v>5</v>
      </c>
      <c r="AC143" s="8">
        <f t="shared" si="42"/>
        <v>53.874202370100264</v>
      </c>
    </row>
    <row r="144" spans="1:29" x14ac:dyDescent="0.25">
      <c r="A144" s="3" t="s">
        <v>18</v>
      </c>
      <c r="B144" s="3">
        <v>230</v>
      </c>
      <c r="C144" s="3" t="s">
        <v>28</v>
      </c>
      <c r="D144" s="3">
        <v>1</v>
      </c>
      <c r="E144" s="4">
        <v>70.7</v>
      </c>
      <c r="F144" s="4">
        <v>76.8</v>
      </c>
      <c r="G144" s="4">
        <v>77.3</v>
      </c>
      <c r="H144" s="5">
        <f t="shared" si="48"/>
        <v>0.52166666666666683</v>
      </c>
      <c r="I144" s="5">
        <f t="shared" si="43"/>
        <v>0.62333333333333341</v>
      </c>
      <c r="J144" s="5">
        <f t="shared" si="44"/>
        <v>0.63166666666666671</v>
      </c>
      <c r="K144" s="6">
        <f t="shared" si="45"/>
        <v>0.52166666666666683</v>
      </c>
      <c r="L144" s="6">
        <f t="shared" si="45"/>
        <v>0.62333333333333341</v>
      </c>
      <c r="M144" s="6">
        <f t="shared" si="45"/>
        <v>0.63166666666666671</v>
      </c>
      <c r="O144" s="6">
        <f>AVERAGE(K144:M144)</f>
        <v>0.59222222222222232</v>
      </c>
      <c r="P144" s="5">
        <f t="shared" si="47"/>
        <v>6.1244803256487963E-2</v>
      </c>
      <c r="R144">
        <v>1.2488888888888889</v>
      </c>
      <c r="S144">
        <v>6.1244803256487963E-2</v>
      </c>
      <c r="U144">
        <f>AVERAGE(U136:U141)</f>
        <v>39.4</v>
      </c>
      <c r="V144">
        <f>AVERAGE(V136:V141)</f>
        <v>0.65666666666666662</v>
      </c>
      <c r="AC144" s="8">
        <f t="shared" si="42"/>
        <v>52.580071174377217</v>
      </c>
    </row>
    <row r="145" spans="1:29" x14ac:dyDescent="0.25">
      <c r="A145" s="3" t="s">
        <v>14</v>
      </c>
      <c r="B145" s="3">
        <v>230</v>
      </c>
      <c r="C145" s="3" t="s">
        <v>28</v>
      </c>
      <c r="D145" s="3">
        <v>1</v>
      </c>
      <c r="E145" s="4">
        <v>72.599999999999994</v>
      </c>
      <c r="F145" s="4">
        <v>74.099999999999994</v>
      </c>
      <c r="G145" s="4">
        <v>75.5</v>
      </c>
      <c r="H145" s="5">
        <f t="shared" si="48"/>
        <v>0.55333333333333334</v>
      </c>
      <c r="I145" s="5">
        <f t="shared" si="43"/>
        <v>0.57833333333333325</v>
      </c>
      <c r="J145" s="5">
        <f t="shared" si="44"/>
        <v>0.60166666666666668</v>
      </c>
      <c r="K145" s="6">
        <f t="shared" si="45"/>
        <v>0.55333333333333334</v>
      </c>
      <c r="L145" s="6">
        <f t="shared" si="45"/>
        <v>0.57833333333333325</v>
      </c>
      <c r="M145" s="6">
        <f t="shared" si="45"/>
        <v>0.60166666666666668</v>
      </c>
      <c r="O145" s="6">
        <f t="shared" si="46"/>
        <v>0.57777777777777783</v>
      </c>
      <c r="P145" s="5">
        <f t="shared" si="47"/>
        <v>2.4171455464230104E-2</v>
      </c>
      <c r="R145">
        <v>1.2344444444444445</v>
      </c>
      <c r="S145">
        <v>2.4171455464230104E-2</v>
      </c>
      <c r="AC145" s="8">
        <f t="shared" si="42"/>
        <v>53.195319531953189</v>
      </c>
    </row>
    <row r="146" spans="1:29" x14ac:dyDescent="0.25">
      <c r="A146" s="3" t="s">
        <v>10</v>
      </c>
      <c r="B146" s="3">
        <v>230</v>
      </c>
      <c r="C146" s="3" t="s">
        <v>28</v>
      </c>
      <c r="D146" s="3">
        <v>1</v>
      </c>
      <c r="E146" s="4">
        <v>103.8</v>
      </c>
      <c r="F146" s="4">
        <v>102.9</v>
      </c>
      <c r="G146" s="4">
        <v>104.4</v>
      </c>
      <c r="H146" s="5">
        <f t="shared" si="48"/>
        <v>1.0733333333333333</v>
      </c>
      <c r="I146" s="5">
        <f t="shared" si="43"/>
        <v>1.0583333333333336</v>
      </c>
      <c r="J146" s="5">
        <f t="shared" si="44"/>
        <v>1.0833333333333335</v>
      </c>
      <c r="K146" s="6">
        <f t="shared" si="45"/>
        <v>1.0733333333333333</v>
      </c>
      <c r="L146" s="6">
        <f t="shared" si="45"/>
        <v>1.0583333333333336</v>
      </c>
      <c r="M146" s="6">
        <f t="shared" si="45"/>
        <v>1.0833333333333335</v>
      </c>
      <c r="O146" s="6">
        <f t="shared" si="46"/>
        <v>1.0716666666666668</v>
      </c>
      <c r="P146" s="5">
        <f t="shared" si="47"/>
        <v>1.2583057392117854E-2</v>
      </c>
      <c r="R146">
        <v>1.7283333333333335</v>
      </c>
      <c r="S146">
        <v>1.2583057392117868E-2</v>
      </c>
      <c r="AC146" s="8">
        <f t="shared" si="42"/>
        <v>37.994214079074254</v>
      </c>
    </row>
    <row r="148" spans="1:29" x14ac:dyDescent="0.25">
      <c r="B148" s="26">
        <v>42172</v>
      </c>
    </row>
    <row r="149" spans="1:29" x14ac:dyDescent="0.25">
      <c r="B149" s="26">
        <v>41942</v>
      </c>
    </row>
    <row r="150" spans="1:29" x14ac:dyDescent="0.25">
      <c r="B150">
        <f>B148-B149</f>
        <v>230</v>
      </c>
    </row>
    <row r="151" spans="1:29" x14ac:dyDescent="0.25">
      <c r="T151" s="4" t="s">
        <v>96</v>
      </c>
      <c r="U151" s="8">
        <f>AVERAGE(U3:U144,X109:X114)</f>
        <v>31.06878787878788</v>
      </c>
    </row>
    <row r="152" spans="1:29" x14ac:dyDescent="0.25">
      <c r="T152" t="s">
        <v>75</v>
      </c>
      <c r="U152" s="8">
        <f>STDEV(U3:U144,X109:X114)</f>
        <v>4.0504439178299219</v>
      </c>
    </row>
    <row r="153" spans="1:29" x14ac:dyDescent="0.25">
      <c r="T153" s="4" t="s">
        <v>97</v>
      </c>
      <c r="U153" s="8">
        <f>U152*3</f>
        <v>12.151331753489766</v>
      </c>
    </row>
    <row r="154" spans="1:29" x14ac:dyDescent="0.25">
      <c r="T154" s="4" t="s">
        <v>98</v>
      </c>
      <c r="U154" s="8">
        <f>U151+U153</f>
        <v>43.220119632277644</v>
      </c>
    </row>
    <row r="163" spans="1:27" x14ac:dyDescent="0.25">
      <c r="A163" t="s">
        <v>81</v>
      </c>
      <c r="B163">
        <v>230</v>
      </c>
      <c r="D163">
        <v>1</v>
      </c>
      <c r="E163" s="4">
        <v>40.299999999999997</v>
      </c>
      <c r="F163" s="4">
        <v>44.1</v>
      </c>
      <c r="G163" s="4">
        <v>33.799999999999997</v>
      </c>
      <c r="H163" s="6">
        <f t="shared" ref="H163:J163" si="50">E163/60</f>
        <v>0.67166666666666663</v>
      </c>
      <c r="I163" s="6">
        <f t="shared" si="50"/>
        <v>0.73499999999999999</v>
      </c>
      <c r="J163" s="6">
        <f t="shared" si="50"/>
        <v>0.56333333333333324</v>
      </c>
      <c r="K163" s="6">
        <f>H163*(1/$D163)</f>
        <v>0.67166666666666663</v>
      </c>
      <c r="L163" s="6">
        <f t="shared" ref="L163:M163" si="51">I163*(1/$D163)</f>
        <v>0.73499999999999999</v>
      </c>
      <c r="M163" s="6">
        <f t="shared" si="51"/>
        <v>0.56333333333333324</v>
      </c>
      <c r="O163" s="6">
        <f t="shared" ref="O163" si="52">AVERAGE(K163:M163)</f>
        <v>0.65666666666666662</v>
      </c>
      <c r="P163" s="5">
        <f t="shared" ref="P163" si="53">STDEV(K163:M163)</f>
        <v>8.681077762070194E-2</v>
      </c>
    </row>
    <row r="165" spans="1:27" x14ac:dyDescent="0.25">
      <c r="B165" t="s">
        <v>7</v>
      </c>
      <c r="C165" t="s">
        <v>82</v>
      </c>
    </row>
    <row r="166" spans="1:27" x14ac:dyDescent="0.25">
      <c r="A166" t="s">
        <v>16</v>
      </c>
      <c r="B166" s="9">
        <v>1.8403703703703702</v>
      </c>
      <c r="C166" s="9">
        <f>B166-$O$163</f>
        <v>1.1837037037037037</v>
      </c>
    </row>
    <row r="167" spans="1:27" x14ac:dyDescent="0.25">
      <c r="A167" t="s">
        <v>19</v>
      </c>
      <c r="B167" s="9">
        <v>1.3033333333333335</v>
      </c>
      <c r="C167" s="9">
        <f t="shared" ref="C167:C169" si="54">B167-$O$163</f>
        <v>0.64666666666666683</v>
      </c>
    </row>
    <row r="168" spans="1:27" x14ac:dyDescent="0.25">
      <c r="A168" t="s">
        <v>13</v>
      </c>
      <c r="B168" s="9">
        <v>1.3142592592592592</v>
      </c>
      <c r="C168" s="9">
        <f t="shared" si="54"/>
        <v>0.65759259259259262</v>
      </c>
    </row>
    <row r="169" spans="1:27" x14ac:dyDescent="0.25">
      <c r="A169" t="s">
        <v>10</v>
      </c>
      <c r="B169" s="9">
        <v>1.7283333333333335</v>
      </c>
      <c r="C169" s="9">
        <f t="shared" si="54"/>
        <v>1.0716666666666668</v>
      </c>
    </row>
    <row r="170" spans="1:27" x14ac:dyDescent="0.25">
      <c r="C170" t="s">
        <v>6</v>
      </c>
    </row>
    <row r="174" spans="1:27" x14ac:dyDescent="0.25">
      <c r="R174" s="2"/>
      <c r="S174" s="2" t="s">
        <v>9</v>
      </c>
      <c r="T174" s="2"/>
      <c r="U174" s="2"/>
      <c r="V174" s="2"/>
      <c r="W174" s="2"/>
      <c r="X174" s="2"/>
      <c r="Y174" s="2"/>
      <c r="Z174" s="2"/>
    </row>
    <row r="175" spans="1:27" x14ac:dyDescent="0.25">
      <c r="S175">
        <v>1E-3</v>
      </c>
      <c r="T175">
        <v>1</v>
      </c>
      <c r="U175">
        <v>4</v>
      </c>
      <c r="V175">
        <v>8</v>
      </c>
      <c r="W175">
        <v>14</v>
      </c>
      <c r="X175">
        <v>33</v>
      </c>
      <c r="Y175">
        <v>53</v>
      </c>
      <c r="Z175">
        <v>90</v>
      </c>
      <c r="AA175">
        <v>230</v>
      </c>
    </row>
    <row r="176" spans="1:27" x14ac:dyDescent="0.25">
      <c r="R176" t="s">
        <v>10</v>
      </c>
      <c r="S176" s="8">
        <f>AVERAGE(K3:M4)</f>
        <v>98.370442890442888</v>
      </c>
      <c r="T176" s="8">
        <f>AVERAGE(K22:M23)</f>
        <v>98.924909090909097</v>
      </c>
      <c r="U176" s="8">
        <f>AVERAGE(K49:M50)</f>
        <v>97.115272727272711</v>
      </c>
      <c r="V176" s="8">
        <f>O70</f>
        <v>52.382828282828278</v>
      </c>
      <c r="W176" s="8">
        <f>O93</f>
        <v>8.0772222222222236</v>
      </c>
      <c r="X176" s="8">
        <f>O95</f>
        <v>2.0422222222222222</v>
      </c>
      <c r="Y176" s="8">
        <f>O118</f>
        <v>1.6791666666666665</v>
      </c>
      <c r="Z176" s="8">
        <f>O132</f>
        <v>1.4483333333333333</v>
      </c>
      <c r="AA176" s="8">
        <f>O146</f>
        <v>1.0716666666666668</v>
      </c>
    </row>
    <row r="177" spans="18:27" x14ac:dyDescent="0.25">
      <c r="R177" t="s">
        <v>13</v>
      </c>
      <c r="S177" s="8">
        <f>AVERAGE(K5:M10)</f>
        <v>96.923263403263405</v>
      </c>
      <c r="T177" s="8">
        <f>AVERAGE(K24:M29)</f>
        <v>83.296242424242408</v>
      </c>
      <c r="U177" s="8">
        <f>AVERAGE(K51:M56)</f>
        <v>29.755272727272729</v>
      </c>
      <c r="V177" s="8">
        <f>AVERAGE(K71:M73)</f>
        <v>13.736902356902355</v>
      </c>
      <c r="W177" s="8">
        <f>AVERAGE(K89:M91)</f>
        <v>6.4878395061728407</v>
      </c>
      <c r="X177" s="8">
        <f>AVERAGE(K96:M98)</f>
        <v>2.9742592592592598</v>
      </c>
      <c r="Y177" s="8">
        <f>AVERAGE(K114:M116)</f>
        <v>2.368981481481482</v>
      </c>
      <c r="Z177" s="8">
        <f>AVERAGE(K128:M130)</f>
        <v>1.6185185185185185</v>
      </c>
      <c r="AA177" s="8">
        <f>AVERAGE(K142:M144)</f>
        <v>0.65759259259259262</v>
      </c>
    </row>
    <row r="178" spans="18:27" x14ac:dyDescent="0.25">
      <c r="R178" t="s">
        <v>14</v>
      </c>
      <c r="S178" s="8">
        <f>AVERAGE(K11:M12)</f>
        <v>103.09557109557109</v>
      </c>
      <c r="T178" s="8">
        <f>AVERAGE(K30:M31)</f>
        <v>95.556909090909102</v>
      </c>
      <c r="W178" s="8">
        <f>AVERAGE(K92:M92)</f>
        <v>38.221111111111107</v>
      </c>
      <c r="Y178" s="8">
        <f>O117</f>
        <v>1.2786111111111114</v>
      </c>
      <c r="Z178" s="8">
        <f>O131</f>
        <v>0.91833333333333333</v>
      </c>
      <c r="AA178" s="8">
        <f>O145</f>
        <v>0.57777777777777783</v>
      </c>
    </row>
    <row r="179" spans="18:27" x14ac:dyDescent="0.25">
      <c r="R179" t="s">
        <v>16</v>
      </c>
      <c r="S179" s="8">
        <f>AVERAGE(K13:M15)</f>
        <v>97.545998445998435</v>
      </c>
      <c r="T179" s="8">
        <f>AVERAGE(K32:M37)</f>
        <v>96.543575757575766</v>
      </c>
      <c r="U179" s="8">
        <f>AVERAGE(K57:M62)</f>
        <v>96.621643097643087</v>
      </c>
      <c r="V179" s="8">
        <f>AVERAGE(K74:M76)</f>
        <v>88.467272727272714</v>
      </c>
      <c r="W179" s="8">
        <f>AVERAGE(K81:M83)</f>
        <v>52.574074074074076</v>
      </c>
      <c r="X179" s="8">
        <f>AVERAGE(K99:M101)</f>
        <v>11.561296296296296</v>
      </c>
      <c r="Y179" s="8">
        <f>AVERAGE(K106:M108)</f>
        <v>5.0982407407407404</v>
      </c>
      <c r="Z179" s="8">
        <f>AVERAGE(K120:M122)</f>
        <v>3.154074074074074</v>
      </c>
      <c r="AA179" s="8">
        <f>AVERAGE(K134:M136)</f>
        <v>1.1837037037037037</v>
      </c>
    </row>
    <row r="180" spans="18:27" x14ac:dyDescent="0.25">
      <c r="R180" t="s">
        <v>17</v>
      </c>
      <c r="S180" s="8">
        <f>AVERAGE(K16:M16)</f>
        <v>107.72634032634032</v>
      </c>
      <c r="T180" s="8">
        <f>AVERAGE(K38:M39)</f>
        <v>105.72490909090909</v>
      </c>
      <c r="W180" s="8">
        <f>AVERAGE(K84:M84)</f>
        <v>102.91833333333334</v>
      </c>
      <c r="Y180" s="8">
        <f>O109</f>
        <v>98.758055555555572</v>
      </c>
      <c r="Z180" s="8">
        <f>O123</f>
        <v>96.165555555555557</v>
      </c>
      <c r="AA180" s="8">
        <f>O137</f>
        <v>87.430555555555557</v>
      </c>
    </row>
    <row r="181" spans="18:27" x14ac:dyDescent="0.25">
      <c r="R181" t="s">
        <v>19</v>
      </c>
      <c r="S181" s="8">
        <f>AVERAGE(K17:M19)</f>
        <v>98.418078218078222</v>
      </c>
      <c r="T181" s="8">
        <f>AVERAGE(K41:M45)</f>
        <v>96.793729603729616</v>
      </c>
      <c r="U181" s="8">
        <f>AVERAGE(K63:M68)</f>
        <v>94.158976430976423</v>
      </c>
      <c r="V181" s="8">
        <f>AVERAGE(K77:M79)</f>
        <v>34.668260381593711</v>
      </c>
      <c r="W181" s="8">
        <f>AVERAGE(K85:M87)</f>
        <v>5.9664814814814822</v>
      </c>
      <c r="X181" s="8">
        <f>AVERAGE(K102:M104)</f>
        <v>1.8511111111111116</v>
      </c>
      <c r="Y181" s="8">
        <f>AVERAGE(K110:M112)</f>
        <v>1.8310185185185186</v>
      </c>
      <c r="Z181" s="8">
        <f>AVERAGE(K124:M126)</f>
        <v>1.3012962962962962</v>
      </c>
      <c r="AA181" s="8">
        <f>AVERAGE(K138:M140)</f>
        <v>0.64666666666666683</v>
      </c>
    </row>
    <row r="182" spans="18:27" x14ac:dyDescent="0.25">
      <c r="R182" t="s">
        <v>20</v>
      </c>
      <c r="S182" s="8">
        <f>AVERAGE(K20:M20)</f>
        <v>111.70497280497278</v>
      </c>
      <c r="T182" s="8">
        <f>AVERAGE(K46:M47)</f>
        <v>104.81624242424243</v>
      </c>
      <c r="W182" s="8">
        <f>AVERAGE(K88:M88)</f>
        <v>97.998888888888885</v>
      </c>
      <c r="Y182" s="8">
        <f>O113</f>
        <v>87.382499999999993</v>
      </c>
      <c r="Z182" s="8">
        <f>O127</f>
        <v>76.581111111111113</v>
      </c>
      <c r="AA182" s="8">
        <f>O141</f>
        <v>41.726111111111116</v>
      </c>
    </row>
    <row r="184" spans="18:27" x14ac:dyDescent="0.25">
      <c r="S184" s="2" t="s">
        <v>21</v>
      </c>
    </row>
    <row r="185" spans="18:27" x14ac:dyDescent="0.25">
      <c r="S185">
        <v>0</v>
      </c>
      <c r="T185">
        <v>1</v>
      </c>
      <c r="U185">
        <v>4</v>
      </c>
      <c r="V185">
        <v>8</v>
      </c>
      <c r="W185">
        <v>14</v>
      </c>
      <c r="X185">
        <v>33</v>
      </c>
      <c r="Y185">
        <v>53</v>
      </c>
      <c r="Z185">
        <v>90</v>
      </c>
      <c r="AA185">
        <v>90</v>
      </c>
    </row>
    <row r="186" spans="18:27" x14ac:dyDescent="0.25">
      <c r="R186" t="s">
        <v>10</v>
      </c>
      <c r="S186" s="9">
        <f>STDEV(K3:M4)</f>
        <v>0.16830945795101696</v>
      </c>
      <c r="T186" s="9">
        <f>STDEV(K22:M23)</f>
        <v>0.29170380715909744</v>
      </c>
      <c r="U186" s="9">
        <f>STDEV(K49:M50)</f>
        <v>0.57876539523027704</v>
      </c>
      <c r="V186" s="9">
        <f>P70</f>
        <v>0.36616801109009728</v>
      </c>
      <c r="W186" s="9">
        <f>P93</f>
        <v>0.15206906325745562</v>
      </c>
      <c r="X186" s="9">
        <f>P95</f>
        <v>7.6980035891950085E-2</v>
      </c>
      <c r="Y186" s="9">
        <f>P118</f>
        <v>6.6694438659817404E-2</v>
      </c>
      <c r="Z186" s="9">
        <f>P132</f>
        <v>0.11836853936376476</v>
      </c>
      <c r="AA186" s="9">
        <f>P146</f>
        <v>1.2583057392117854E-2</v>
      </c>
    </row>
    <row r="187" spans="18:27" x14ac:dyDescent="0.25">
      <c r="R187" t="s">
        <v>13</v>
      </c>
      <c r="S187" s="9">
        <f>STDEV(K5:M10)</f>
        <v>1.070176495170865</v>
      </c>
      <c r="T187" s="9">
        <f>STDEV(K24:M29)</f>
        <v>0.91303418806276315</v>
      </c>
      <c r="U187" s="9">
        <f>STDEV(K51:M56)</f>
        <v>3.4463999364620208</v>
      </c>
      <c r="V187" s="9">
        <f>STDEV(K71:M73)</f>
        <v>0.72908533937994213</v>
      </c>
      <c r="W187" s="9">
        <f>STDEV(K89:M91)</f>
        <v>0.53059012717820586</v>
      </c>
      <c r="X187" s="9">
        <f>STDEV(K96:M98)</f>
        <v>0.2798380539164626</v>
      </c>
      <c r="Y187" s="9">
        <f>STDEV(K114:M116)</f>
        <v>0.2088772529265058</v>
      </c>
      <c r="Z187" s="9">
        <f>STDEV(K128:M130)</f>
        <v>0.2186566379249478</v>
      </c>
      <c r="AA187" s="9">
        <f>STDEV(K142:M144)</f>
        <v>0.13021646270918966</v>
      </c>
    </row>
    <row r="188" spans="18:27" x14ac:dyDescent="0.25">
      <c r="R188" t="s">
        <v>14</v>
      </c>
      <c r="S188" s="9">
        <f>STDEV(K11:M12)</f>
        <v>0.59315900636980479</v>
      </c>
      <c r="T188" s="9">
        <f>STDEV(K30:M31)</f>
        <v>0.42949194792606865</v>
      </c>
      <c r="U188" s="9"/>
      <c r="V188" s="9"/>
      <c r="W188" s="9">
        <f>STDEV(K92:M92)</f>
        <v>5.2346466858734892</v>
      </c>
      <c r="X188" s="9"/>
      <c r="Y188" s="9">
        <f>P117</f>
        <v>4.9356976316536072E-2</v>
      </c>
      <c r="Z188" s="9">
        <f>P131</f>
        <v>4.8045117684665239E-2</v>
      </c>
      <c r="AA188" s="9">
        <f>P145</f>
        <v>2.4171455464230104E-2</v>
      </c>
    </row>
    <row r="189" spans="18:27" x14ac:dyDescent="0.25">
      <c r="R189" t="s">
        <v>16</v>
      </c>
      <c r="S189" s="9">
        <f>STDEV(K13:M15)</f>
        <v>0.48212288066202619</v>
      </c>
      <c r="T189" s="9">
        <f>STDEV(K32:M37)</f>
        <v>0.8018522208780009</v>
      </c>
      <c r="U189" s="9">
        <f>STDEV(K57:M62)</f>
        <v>0.44227236428392097</v>
      </c>
      <c r="V189" s="9">
        <f>STDEV(K74:M76)</f>
        <v>0.85196649792127854</v>
      </c>
      <c r="W189" s="9">
        <f>STDEV(K81:M83)</f>
        <v>4.3156533917277082</v>
      </c>
      <c r="X189" s="9">
        <f>STDEV(K99:M101)</f>
        <v>4.5197111851899203</v>
      </c>
      <c r="Y189" s="9">
        <f>STDEV(K106:M108)</f>
        <v>2.3538397675361371</v>
      </c>
      <c r="Z189" s="9">
        <f>STDEV(K120:M122)</f>
        <v>1.7038504415471727</v>
      </c>
      <c r="AA189" s="9">
        <f>STDEV(K134:M136)</f>
        <v>0.60430502885648241</v>
      </c>
    </row>
    <row r="190" spans="18:27" x14ac:dyDescent="0.25">
      <c r="R190" t="s">
        <v>17</v>
      </c>
      <c r="S190" s="9">
        <f>STDEV(K16:M16)</f>
        <v>0.45360706435888482</v>
      </c>
      <c r="T190" s="9">
        <f>STDEV(K38:M39)</f>
        <v>0.78415347137321689</v>
      </c>
      <c r="U190" s="9"/>
      <c r="V190" s="9"/>
      <c r="W190" s="9">
        <f>P84</f>
        <v>0.31136943640300552</v>
      </c>
      <c r="X190" s="9"/>
      <c r="Y190" s="9">
        <f>P109</f>
        <v>0.74262360238199487</v>
      </c>
      <c r="Z190" s="9">
        <f>P123</f>
        <v>0.56632424294580963</v>
      </c>
      <c r="AA190" s="9">
        <f>P137</f>
        <v>0.1579058556838791</v>
      </c>
    </row>
    <row r="191" spans="18:27" x14ac:dyDescent="0.25">
      <c r="R191" t="s">
        <v>19</v>
      </c>
      <c r="S191" s="9">
        <f>STDEV(K17:M19)</f>
        <v>0.48104740290588216</v>
      </c>
      <c r="T191" s="9">
        <f>STDEV(K40:M45)</f>
        <v>1.2785502702869367</v>
      </c>
      <c r="U191" s="9">
        <f>STDEV(K63:M68)</f>
        <v>2.0248051647801577</v>
      </c>
      <c r="V191" s="9">
        <f>STDEV(K77:M79)</f>
        <v>6.5742959169663742</v>
      </c>
      <c r="W191" s="9">
        <f>STDEV(K85:M87)</f>
        <v>1.2180531800306211</v>
      </c>
      <c r="X191" s="9">
        <f>STDEV(K102:M104)</f>
        <v>0.12389791945163749</v>
      </c>
      <c r="Y191" s="9">
        <f>STDEV(K110:M112)</f>
        <v>0.12119231477488096</v>
      </c>
      <c r="Z191" s="9">
        <f>STDEV(K124:M126)</f>
        <v>8.281412326617768E-2</v>
      </c>
      <c r="AA191" s="9">
        <f>STDEV(K138:M140)</f>
        <v>0.13033077576348204</v>
      </c>
    </row>
    <row r="192" spans="18:27" x14ac:dyDescent="0.25">
      <c r="R192" t="s">
        <v>20</v>
      </c>
      <c r="S192" s="9">
        <f>STDEV(K20:M20)</f>
        <v>0.55441763804817989</v>
      </c>
      <c r="T192" s="9">
        <f>STDEV(K46:M47)</f>
        <v>0.21419876542853955</v>
      </c>
      <c r="U192" s="9"/>
      <c r="V192" s="9"/>
      <c r="W192" s="9">
        <f>P88</f>
        <v>0.26102894688350314</v>
      </c>
      <c r="Y192" s="9">
        <f>P113</f>
        <v>0.45524210083247746</v>
      </c>
      <c r="Z192" s="9">
        <f>P127</f>
        <v>0.33833880674280725</v>
      </c>
      <c r="AA192" s="9">
        <f>P141</f>
        <v>0.48440207510947919</v>
      </c>
    </row>
    <row r="195" spans="18:27" x14ac:dyDescent="0.25">
      <c r="R195" s="2" t="s">
        <v>7</v>
      </c>
    </row>
    <row r="196" spans="18:27" x14ac:dyDescent="0.25">
      <c r="R196" t="s">
        <v>16</v>
      </c>
      <c r="S196" s="8">
        <f t="shared" ref="S196:Z196" si="55">S179</f>
        <v>97.545998445998435</v>
      </c>
      <c r="T196" s="8">
        <f t="shared" si="55"/>
        <v>96.543575757575766</v>
      </c>
      <c r="U196" s="8">
        <f t="shared" si="55"/>
        <v>96.621643097643087</v>
      </c>
      <c r="V196" s="8">
        <f t="shared" si="55"/>
        <v>88.467272727272714</v>
      </c>
      <c r="W196" s="8">
        <f t="shared" si="55"/>
        <v>52.574074074074076</v>
      </c>
      <c r="X196" s="8">
        <f t="shared" si="55"/>
        <v>11.561296296296296</v>
      </c>
      <c r="Y196" s="8">
        <f t="shared" si="55"/>
        <v>5.0982407407407404</v>
      </c>
      <c r="Z196" s="8">
        <f t="shared" si="55"/>
        <v>3.154074074074074</v>
      </c>
      <c r="AA196" s="8">
        <f>AA179</f>
        <v>1.1837037037037037</v>
      </c>
    </row>
    <row r="197" spans="18:27" x14ac:dyDescent="0.25">
      <c r="R197" t="s">
        <v>19</v>
      </c>
      <c r="S197" s="8">
        <f t="shared" ref="S197:AA197" si="56">S181</f>
        <v>98.418078218078222</v>
      </c>
      <c r="T197" s="8">
        <f t="shared" si="56"/>
        <v>96.793729603729616</v>
      </c>
      <c r="U197" s="8">
        <f t="shared" si="56"/>
        <v>94.158976430976423</v>
      </c>
      <c r="V197" s="8">
        <f t="shared" si="56"/>
        <v>34.668260381593711</v>
      </c>
      <c r="W197" s="8">
        <f t="shared" si="56"/>
        <v>5.9664814814814822</v>
      </c>
      <c r="X197" s="8">
        <f t="shared" si="56"/>
        <v>1.8511111111111116</v>
      </c>
      <c r="Y197" s="8">
        <f t="shared" si="56"/>
        <v>1.8310185185185186</v>
      </c>
      <c r="Z197" s="8">
        <f t="shared" si="56"/>
        <v>1.3012962962962962</v>
      </c>
      <c r="AA197" s="8">
        <f t="shared" si="56"/>
        <v>0.64666666666666683</v>
      </c>
    </row>
    <row r="198" spans="18:27" x14ac:dyDescent="0.25">
      <c r="R198" t="s">
        <v>13</v>
      </c>
      <c r="S198" s="8">
        <f t="shared" ref="S198:AA198" si="57">S177</f>
        <v>96.923263403263405</v>
      </c>
      <c r="T198" s="8">
        <f t="shared" si="57"/>
        <v>83.296242424242408</v>
      </c>
      <c r="U198" s="8">
        <f t="shared" si="57"/>
        <v>29.755272727272729</v>
      </c>
      <c r="V198" s="8">
        <f t="shared" si="57"/>
        <v>13.736902356902355</v>
      </c>
      <c r="W198" s="8">
        <f t="shared" si="57"/>
        <v>6.4878395061728407</v>
      </c>
      <c r="X198" s="8">
        <f t="shared" si="57"/>
        <v>2.9742592592592598</v>
      </c>
      <c r="Y198" s="8">
        <f t="shared" si="57"/>
        <v>2.368981481481482</v>
      </c>
      <c r="Z198" s="8">
        <f t="shared" si="57"/>
        <v>1.6185185185185185</v>
      </c>
      <c r="AA198" s="8">
        <f t="shared" si="57"/>
        <v>0.65759259259259262</v>
      </c>
    </row>
    <row r="199" spans="18:27" x14ac:dyDescent="0.25">
      <c r="R199" t="s">
        <v>10</v>
      </c>
      <c r="S199" s="8">
        <f t="shared" ref="S199:AA199" si="58">S176</f>
        <v>98.370442890442888</v>
      </c>
      <c r="T199" s="8">
        <f t="shared" si="58"/>
        <v>98.924909090909097</v>
      </c>
      <c r="U199" s="8">
        <f t="shared" si="58"/>
        <v>97.115272727272711</v>
      </c>
      <c r="V199" s="8">
        <f t="shared" si="58"/>
        <v>52.382828282828278</v>
      </c>
      <c r="W199" s="8">
        <f t="shared" si="58"/>
        <v>8.0772222222222236</v>
      </c>
      <c r="X199" s="8">
        <f t="shared" si="58"/>
        <v>2.0422222222222222</v>
      </c>
      <c r="Y199" s="8">
        <f t="shared" si="58"/>
        <v>1.6791666666666665</v>
      </c>
      <c r="Z199" s="8">
        <f t="shared" si="58"/>
        <v>1.4483333333333333</v>
      </c>
      <c r="AA199" s="8">
        <f t="shared" si="58"/>
        <v>1.0716666666666668</v>
      </c>
    </row>
    <row r="201" spans="18:27" x14ac:dyDescent="0.25">
      <c r="R201" s="2" t="s">
        <v>8</v>
      </c>
    </row>
    <row r="202" spans="18:27" x14ac:dyDescent="0.25">
      <c r="R202" t="s">
        <v>16</v>
      </c>
      <c r="S202" s="9">
        <f t="shared" ref="S202:AA202" si="59">S189</f>
        <v>0.48212288066202619</v>
      </c>
      <c r="T202" s="9">
        <f t="shared" si="59"/>
        <v>0.8018522208780009</v>
      </c>
      <c r="U202" s="9">
        <f t="shared" si="59"/>
        <v>0.44227236428392097</v>
      </c>
      <c r="V202" s="9">
        <f t="shared" si="59"/>
        <v>0.85196649792127854</v>
      </c>
      <c r="W202" s="9">
        <f t="shared" si="59"/>
        <v>4.3156533917277082</v>
      </c>
      <c r="X202" s="9">
        <f t="shared" si="59"/>
        <v>4.5197111851899203</v>
      </c>
      <c r="Y202" s="9">
        <f t="shared" si="59"/>
        <v>2.3538397675361371</v>
      </c>
      <c r="Z202" s="9">
        <f t="shared" si="59"/>
        <v>1.7038504415471727</v>
      </c>
      <c r="AA202" s="9">
        <f t="shared" si="59"/>
        <v>0.60430502885648241</v>
      </c>
    </row>
    <row r="203" spans="18:27" x14ac:dyDescent="0.25">
      <c r="R203" t="s">
        <v>19</v>
      </c>
      <c r="S203" s="9">
        <f t="shared" ref="S203:Z203" si="60">S191</f>
        <v>0.48104740290588216</v>
      </c>
      <c r="T203" s="9">
        <f t="shared" si="60"/>
        <v>1.2785502702869367</v>
      </c>
      <c r="U203" s="9">
        <f t="shared" si="60"/>
        <v>2.0248051647801577</v>
      </c>
      <c r="V203" s="9">
        <f t="shared" si="60"/>
        <v>6.5742959169663742</v>
      </c>
      <c r="W203" s="9">
        <f t="shared" si="60"/>
        <v>1.2180531800306211</v>
      </c>
      <c r="X203" s="9">
        <f t="shared" si="60"/>
        <v>0.12389791945163749</v>
      </c>
      <c r="Y203" s="9">
        <f t="shared" si="60"/>
        <v>0.12119231477488096</v>
      </c>
      <c r="Z203" s="9">
        <f t="shared" si="60"/>
        <v>8.281412326617768E-2</v>
      </c>
      <c r="AA203" s="9">
        <f>AA191</f>
        <v>0.13033077576348204</v>
      </c>
    </row>
    <row r="204" spans="18:27" x14ac:dyDescent="0.25">
      <c r="R204" t="s">
        <v>13</v>
      </c>
      <c r="S204" s="9">
        <f t="shared" ref="S204:AA204" si="61">S187</f>
        <v>1.070176495170865</v>
      </c>
      <c r="T204" s="9">
        <f t="shared" si="61"/>
        <v>0.91303418806276315</v>
      </c>
      <c r="U204" s="9">
        <f t="shared" si="61"/>
        <v>3.4463999364620208</v>
      </c>
      <c r="V204" s="9">
        <f t="shared" si="61"/>
        <v>0.72908533937994213</v>
      </c>
      <c r="W204" s="9">
        <f t="shared" si="61"/>
        <v>0.53059012717820586</v>
      </c>
      <c r="X204" s="9">
        <f t="shared" si="61"/>
        <v>0.2798380539164626</v>
      </c>
      <c r="Y204" s="9">
        <f t="shared" si="61"/>
        <v>0.2088772529265058</v>
      </c>
      <c r="Z204" s="9">
        <f t="shared" si="61"/>
        <v>0.2186566379249478</v>
      </c>
      <c r="AA204" s="9">
        <f t="shared" si="61"/>
        <v>0.13021646270918966</v>
      </c>
    </row>
    <row r="205" spans="18:27" x14ac:dyDescent="0.25">
      <c r="R205" s="2"/>
    </row>
    <row r="206" spans="18:27" x14ac:dyDescent="0.25">
      <c r="S206">
        <v>0</v>
      </c>
      <c r="T206">
        <v>1</v>
      </c>
      <c r="U206">
        <v>14</v>
      </c>
      <c r="V206">
        <v>53</v>
      </c>
      <c r="W206">
        <v>90</v>
      </c>
      <c r="X206">
        <v>230</v>
      </c>
    </row>
    <row r="207" spans="18:27" x14ac:dyDescent="0.25">
      <c r="R207" s="2" t="s">
        <v>48</v>
      </c>
      <c r="V207" s="8"/>
    </row>
    <row r="208" spans="18:27" x14ac:dyDescent="0.25">
      <c r="R208" t="s">
        <v>56</v>
      </c>
      <c r="S208" s="8">
        <f>S180</f>
        <v>107.72634032634032</v>
      </c>
      <c r="T208" s="8">
        <f>T180</f>
        <v>105.72490909090909</v>
      </c>
      <c r="U208" s="8">
        <f>W180</f>
        <v>102.91833333333334</v>
      </c>
      <c r="V208" s="8">
        <f>Y180</f>
        <v>98.758055555555572</v>
      </c>
      <c r="W208" s="8">
        <f>Z180</f>
        <v>96.165555555555557</v>
      </c>
      <c r="X208" s="8">
        <f>AA180</f>
        <v>87.430555555555557</v>
      </c>
    </row>
    <row r="209" spans="18:24" x14ac:dyDescent="0.25">
      <c r="R209" t="s">
        <v>57</v>
      </c>
      <c r="S209" s="8">
        <f>S182</f>
        <v>111.70497280497278</v>
      </c>
      <c r="T209" s="8">
        <f>T182</f>
        <v>104.81624242424243</v>
      </c>
      <c r="U209" s="8">
        <f>W182</f>
        <v>97.998888888888885</v>
      </c>
      <c r="V209" s="8">
        <f>Y182</f>
        <v>87.382499999999993</v>
      </c>
      <c r="W209" s="8">
        <f>Z182</f>
        <v>76.581111111111113</v>
      </c>
      <c r="X209" s="8">
        <f>AA182</f>
        <v>41.726111111111116</v>
      </c>
    </row>
    <row r="210" spans="18:24" x14ac:dyDescent="0.25">
      <c r="R210" t="s">
        <v>58</v>
      </c>
      <c r="S210" s="8">
        <f>S178</f>
        <v>103.09557109557109</v>
      </c>
      <c r="T210" s="8">
        <f>T178</f>
        <v>95.556909090909102</v>
      </c>
      <c r="U210" s="8">
        <f>W178</f>
        <v>38.221111111111107</v>
      </c>
      <c r="V210" s="8">
        <f>Y178</f>
        <v>1.2786111111111114</v>
      </c>
      <c r="W210" s="8">
        <f>Z178</f>
        <v>0.91833333333333333</v>
      </c>
      <c r="X210" s="8">
        <f>AA178</f>
        <v>0.57777777777777783</v>
      </c>
    </row>
    <row r="212" spans="18:24" x14ac:dyDescent="0.25">
      <c r="R212" s="2" t="s">
        <v>8</v>
      </c>
      <c r="V212" s="8"/>
    </row>
    <row r="213" spans="18:24" x14ac:dyDescent="0.25">
      <c r="R213" t="s">
        <v>16</v>
      </c>
      <c r="S213" s="8">
        <f>S190</f>
        <v>0.45360706435888482</v>
      </c>
      <c r="T213" s="8">
        <f>T190</f>
        <v>0.78415347137321689</v>
      </c>
      <c r="U213" s="8">
        <f>W190</f>
        <v>0.31136943640300552</v>
      </c>
      <c r="V213" s="9">
        <f>Y190</f>
        <v>0.74262360238199487</v>
      </c>
      <c r="W213" s="9">
        <f>Z190</f>
        <v>0.56632424294580963</v>
      </c>
      <c r="X213" s="9">
        <f>AA190</f>
        <v>0.1579058556838791</v>
      </c>
    </row>
    <row r="214" spans="18:24" x14ac:dyDescent="0.25">
      <c r="R214" t="s">
        <v>19</v>
      </c>
      <c r="S214" s="9">
        <f>S192</f>
        <v>0.55441763804817989</v>
      </c>
      <c r="T214" s="9">
        <f>T192</f>
        <v>0.21419876542853955</v>
      </c>
      <c r="U214" s="9">
        <f>W192</f>
        <v>0.26102894688350314</v>
      </c>
      <c r="V214" s="9">
        <f>Y192</f>
        <v>0.45524210083247746</v>
      </c>
      <c r="W214" s="9">
        <f>Z192</f>
        <v>0.33833880674280725</v>
      </c>
      <c r="X214" s="9">
        <f>AA192</f>
        <v>0.48440207510947919</v>
      </c>
    </row>
    <row r="215" spans="18:24" x14ac:dyDescent="0.25">
      <c r="R215" t="s">
        <v>13</v>
      </c>
      <c r="S215" s="9">
        <f>S188</f>
        <v>0.59315900636980479</v>
      </c>
      <c r="T215" s="9">
        <f>T188</f>
        <v>0.42949194792606865</v>
      </c>
      <c r="U215" s="9">
        <f>W188</f>
        <v>5.2346466858734892</v>
      </c>
      <c r="V215" s="9">
        <f>Y188</f>
        <v>4.9356976316536072E-2</v>
      </c>
      <c r="W215" s="9">
        <f>Z188</f>
        <v>4.8045117684665239E-2</v>
      </c>
      <c r="X215" s="9">
        <f>AA188</f>
        <v>2.4171455464230104E-2</v>
      </c>
    </row>
  </sheetData>
  <mergeCells count="5">
    <mergeCell ref="E2:G2"/>
    <mergeCell ref="H2:J2"/>
    <mergeCell ref="K2:M2"/>
    <mergeCell ref="O1:P1"/>
    <mergeCell ref="R1:S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85" zoomScaleNormal="85" workbookViewId="0">
      <selection activeCell="A19" sqref="A19:I32"/>
    </sheetView>
  </sheetViews>
  <sheetFormatPr defaultRowHeight="15" x14ac:dyDescent="0.25"/>
  <cols>
    <col min="1" max="1" width="21.140625" customWidth="1"/>
  </cols>
  <sheetData>
    <row r="1" spans="1:12" x14ac:dyDescent="0.25">
      <c r="B1">
        <f>1/24</f>
        <v>4.1666666666666664E-2</v>
      </c>
      <c r="C1">
        <v>1</v>
      </c>
      <c r="D1">
        <v>4</v>
      </c>
      <c r="E1">
        <v>8</v>
      </c>
      <c r="F1">
        <v>14</v>
      </c>
      <c r="G1">
        <v>33</v>
      </c>
      <c r="H1">
        <v>53</v>
      </c>
      <c r="I1">
        <v>90</v>
      </c>
    </row>
    <row r="2" spans="1:12" x14ac:dyDescent="0.25">
      <c r="A2" s="2"/>
      <c r="B2" t="s">
        <v>31</v>
      </c>
      <c r="C2" t="s">
        <v>32</v>
      </c>
      <c r="D2" t="s">
        <v>33</v>
      </c>
      <c r="E2" t="s">
        <v>47</v>
      </c>
      <c r="F2" t="s">
        <v>34</v>
      </c>
      <c r="G2" t="s">
        <v>35</v>
      </c>
      <c r="H2" t="s">
        <v>36</v>
      </c>
      <c r="I2" t="s">
        <v>37</v>
      </c>
    </row>
    <row r="3" spans="1:12" x14ac:dyDescent="0.25">
      <c r="A3" s="2" t="s">
        <v>44</v>
      </c>
    </row>
    <row r="4" spans="1:12" x14ac:dyDescent="0.25">
      <c r="A4" s="10" t="s">
        <v>22</v>
      </c>
      <c r="B4" s="9">
        <v>6.92</v>
      </c>
      <c r="C4" s="9">
        <v>6.89</v>
      </c>
      <c r="D4" s="9">
        <v>6.72</v>
      </c>
      <c r="E4" s="9">
        <v>6.59</v>
      </c>
      <c r="F4" s="9"/>
      <c r="G4" s="9">
        <v>6.12</v>
      </c>
      <c r="H4" s="9">
        <v>6.24</v>
      </c>
      <c r="I4" s="9">
        <v>6</v>
      </c>
      <c r="J4" s="9"/>
      <c r="K4" s="9"/>
      <c r="L4" s="9"/>
    </row>
    <row r="5" spans="1:12" x14ac:dyDescent="0.25">
      <c r="A5" s="10" t="s">
        <v>23</v>
      </c>
      <c r="B5" s="9">
        <v>6.92</v>
      </c>
      <c r="C5" s="9">
        <v>6.94</v>
      </c>
      <c r="D5" s="9">
        <v>6.77</v>
      </c>
      <c r="E5" s="9">
        <v>6.69</v>
      </c>
      <c r="F5" s="9">
        <v>6.37</v>
      </c>
      <c r="G5" s="9">
        <v>6.13</v>
      </c>
      <c r="H5" s="9">
        <v>6.26</v>
      </c>
      <c r="I5" s="9">
        <v>6</v>
      </c>
      <c r="J5" s="9"/>
      <c r="K5" s="9"/>
      <c r="L5" s="9"/>
    </row>
    <row r="6" spans="1:12" x14ac:dyDescent="0.25">
      <c r="A6" s="10" t="s">
        <v>24</v>
      </c>
      <c r="B6" s="9">
        <v>6.9</v>
      </c>
      <c r="C6" s="9">
        <v>6.94</v>
      </c>
      <c r="D6" s="9">
        <v>6.75</v>
      </c>
      <c r="E6" s="9">
        <v>6.71</v>
      </c>
      <c r="F6" s="9">
        <v>6.47</v>
      </c>
      <c r="G6" s="9">
        <v>6.14</v>
      </c>
      <c r="H6" s="9">
        <v>6.16</v>
      </c>
      <c r="I6" s="9">
        <v>5.94</v>
      </c>
      <c r="J6" s="9"/>
      <c r="K6" s="9"/>
      <c r="L6" s="9"/>
    </row>
    <row r="7" spans="1:12" x14ac:dyDescent="0.25">
      <c r="A7" s="10" t="s">
        <v>17</v>
      </c>
      <c r="B7" s="9">
        <v>6.45</v>
      </c>
      <c r="C7" s="9">
        <v>6.51</v>
      </c>
      <c r="D7" s="11"/>
      <c r="E7" s="9"/>
      <c r="F7" s="9">
        <v>6.72</v>
      </c>
      <c r="G7" s="9"/>
      <c r="H7" s="9">
        <v>6.62</v>
      </c>
      <c r="I7" s="9">
        <v>6.53</v>
      </c>
      <c r="J7" s="9"/>
      <c r="K7" s="9"/>
      <c r="L7" s="9"/>
    </row>
    <row r="8" spans="1:12" x14ac:dyDescent="0.25">
      <c r="A8" s="10" t="s">
        <v>25</v>
      </c>
      <c r="B8" s="9">
        <v>6.69</v>
      </c>
      <c r="C8" s="9">
        <v>6.65</v>
      </c>
      <c r="D8" s="9">
        <v>6.59</v>
      </c>
      <c r="E8" s="9">
        <v>6.41</v>
      </c>
      <c r="F8" s="9">
        <v>6.21</v>
      </c>
      <c r="G8" s="9">
        <v>5.91</v>
      </c>
      <c r="H8" s="9">
        <v>6.28</v>
      </c>
      <c r="I8" s="9">
        <v>5.89</v>
      </c>
      <c r="J8" s="9"/>
      <c r="K8" s="9"/>
      <c r="L8" s="9"/>
    </row>
    <row r="9" spans="1:12" x14ac:dyDescent="0.25">
      <c r="A9" s="10" t="s">
        <v>26</v>
      </c>
      <c r="B9" s="9">
        <v>6.74</v>
      </c>
      <c r="C9" s="9">
        <v>6.75</v>
      </c>
      <c r="D9" s="9">
        <v>6.56</v>
      </c>
      <c r="E9" s="9">
        <v>6.5</v>
      </c>
      <c r="F9" s="9">
        <v>6.52</v>
      </c>
      <c r="G9" s="9">
        <v>5.85</v>
      </c>
      <c r="H9" s="9">
        <v>6.07</v>
      </c>
      <c r="I9" s="9">
        <v>5.94</v>
      </c>
      <c r="J9" s="9"/>
      <c r="K9" s="9"/>
      <c r="L9" s="9"/>
    </row>
    <row r="10" spans="1:12" x14ac:dyDescent="0.25">
      <c r="A10" t="s">
        <v>19</v>
      </c>
      <c r="B10" s="9">
        <v>6.78</v>
      </c>
      <c r="C10" s="9">
        <v>6.63</v>
      </c>
      <c r="D10" s="9">
        <v>6.51</v>
      </c>
      <c r="E10" s="9">
        <v>6.5</v>
      </c>
      <c r="F10" s="9">
        <v>6.25</v>
      </c>
      <c r="G10" s="9">
        <v>6.11</v>
      </c>
      <c r="H10" s="9">
        <v>6.09</v>
      </c>
      <c r="I10" s="9">
        <v>5.88</v>
      </c>
      <c r="J10" s="9"/>
      <c r="K10" s="9"/>
      <c r="L10" s="9"/>
    </row>
    <row r="11" spans="1:12" x14ac:dyDescent="0.25">
      <c r="A11" t="s">
        <v>20</v>
      </c>
      <c r="B11" s="9">
        <v>6.26</v>
      </c>
      <c r="C11" s="9">
        <v>6.29</v>
      </c>
      <c r="D11" s="9"/>
      <c r="E11" s="9"/>
      <c r="F11" s="9">
        <v>6.54</v>
      </c>
      <c r="G11" s="9"/>
      <c r="H11" s="9">
        <v>6.48</v>
      </c>
      <c r="I11" s="9">
        <v>6.37</v>
      </c>
      <c r="J11" s="9"/>
      <c r="K11" s="9"/>
      <c r="L11" s="9"/>
    </row>
    <row r="12" spans="1:12" x14ac:dyDescent="0.25">
      <c r="A12" t="s">
        <v>12</v>
      </c>
      <c r="B12" s="9">
        <v>7.24</v>
      </c>
      <c r="C12" s="9">
        <v>7.08</v>
      </c>
      <c r="D12" s="9">
        <v>6.15</v>
      </c>
      <c r="E12" s="9">
        <v>6.35</v>
      </c>
      <c r="F12" s="9">
        <v>6.33</v>
      </c>
      <c r="G12" s="9">
        <v>7.02</v>
      </c>
      <c r="H12" s="9">
        <v>7</v>
      </c>
      <c r="I12" s="9">
        <v>6.98</v>
      </c>
      <c r="J12" s="9"/>
      <c r="K12" s="9"/>
      <c r="L12" s="9"/>
    </row>
    <row r="13" spans="1:12" x14ac:dyDescent="0.25">
      <c r="A13" t="s">
        <v>15</v>
      </c>
      <c r="B13" s="9">
        <v>7.37</v>
      </c>
      <c r="C13" s="9">
        <v>7.19</v>
      </c>
      <c r="D13" s="5">
        <v>6.22</v>
      </c>
      <c r="E13" s="9">
        <v>6.29</v>
      </c>
      <c r="F13" s="9">
        <v>6.29</v>
      </c>
      <c r="G13" s="9">
        <v>7.27</v>
      </c>
      <c r="H13" s="9">
        <v>6.96</v>
      </c>
      <c r="I13" s="9">
        <v>6.85</v>
      </c>
      <c r="J13" s="9"/>
      <c r="K13" s="9"/>
      <c r="L13" s="9"/>
    </row>
    <row r="14" spans="1:12" x14ac:dyDescent="0.25">
      <c r="A14" t="s">
        <v>18</v>
      </c>
      <c r="B14" s="9">
        <v>7.39</v>
      </c>
      <c r="C14" s="9">
        <v>7.08</v>
      </c>
      <c r="D14" s="12"/>
      <c r="E14" s="9">
        <v>6.33</v>
      </c>
      <c r="F14" s="9">
        <v>6.25</v>
      </c>
      <c r="G14" s="9"/>
      <c r="H14" s="9">
        <v>6.97</v>
      </c>
      <c r="I14" s="9">
        <v>6.88</v>
      </c>
      <c r="J14" s="9"/>
      <c r="K14" s="9"/>
      <c r="L14" s="9"/>
    </row>
    <row r="15" spans="1:12" x14ac:dyDescent="0.25">
      <c r="A15" t="s">
        <v>14</v>
      </c>
      <c r="B15" s="9">
        <v>7.67</v>
      </c>
      <c r="C15" s="9">
        <v>7.63</v>
      </c>
      <c r="F15" s="9">
        <v>7.34</v>
      </c>
      <c r="H15" s="9">
        <v>7.47</v>
      </c>
      <c r="I15" s="9">
        <v>7.45</v>
      </c>
    </row>
    <row r="16" spans="1:12" x14ac:dyDescent="0.25">
      <c r="A16" t="s">
        <v>10</v>
      </c>
      <c r="B16" s="9">
        <v>8.06</v>
      </c>
      <c r="C16" s="9">
        <v>7.96</v>
      </c>
      <c r="E16" s="9">
        <v>7.49</v>
      </c>
      <c r="F16" s="9">
        <v>7.44</v>
      </c>
      <c r="G16" s="9">
        <v>7.82</v>
      </c>
      <c r="H16" s="9">
        <v>7.8</v>
      </c>
      <c r="I16" s="9">
        <v>7.85</v>
      </c>
    </row>
    <row r="17" spans="1:9" x14ac:dyDescent="0.25">
      <c r="A17" s="2"/>
    </row>
    <row r="18" spans="1:9" x14ac:dyDescent="0.25">
      <c r="A18" s="2" t="s">
        <v>7</v>
      </c>
    </row>
    <row r="19" spans="1:9" x14ac:dyDescent="0.25">
      <c r="A19" t="s">
        <v>16</v>
      </c>
      <c r="B19" s="9">
        <f t="shared" ref="B19:G19" si="0">AVERAGE(B4:B6)</f>
        <v>6.913333333333334</v>
      </c>
      <c r="C19" s="9">
        <f t="shared" si="0"/>
        <v>6.9233333333333329</v>
      </c>
      <c r="D19" s="9">
        <f t="shared" si="0"/>
        <v>6.7466666666666661</v>
      </c>
      <c r="E19" s="9">
        <f t="shared" si="0"/>
        <v>6.663333333333334</v>
      </c>
      <c r="F19" s="9">
        <f t="shared" si="0"/>
        <v>6.42</v>
      </c>
      <c r="G19" s="9">
        <f t="shared" si="0"/>
        <v>6.13</v>
      </c>
      <c r="H19" s="9">
        <f t="shared" ref="H19:I19" si="1">AVERAGE(H4:H6)</f>
        <v>6.22</v>
      </c>
      <c r="I19" s="9">
        <f t="shared" si="1"/>
        <v>5.98</v>
      </c>
    </row>
    <row r="20" spans="1:9" x14ac:dyDescent="0.25">
      <c r="A20" t="s">
        <v>19</v>
      </c>
      <c r="B20" s="9">
        <f t="shared" ref="B20:G20" si="2">AVERAGE(B8:B10)</f>
        <v>6.7366666666666672</v>
      </c>
      <c r="C20" s="9">
        <f t="shared" si="2"/>
        <v>6.6766666666666667</v>
      </c>
      <c r="D20" s="9">
        <f t="shared" si="2"/>
        <v>6.5533333333333319</v>
      </c>
      <c r="E20" s="9">
        <f t="shared" si="2"/>
        <v>6.47</v>
      </c>
      <c r="F20" s="9">
        <f t="shared" si="2"/>
        <v>6.3266666666666671</v>
      </c>
      <c r="G20" s="9">
        <f t="shared" si="2"/>
        <v>5.956666666666667</v>
      </c>
      <c r="H20" s="9">
        <f t="shared" ref="H20:I20" si="3">AVERAGE(H8:H10)</f>
        <v>6.1466666666666674</v>
      </c>
      <c r="I20" s="9">
        <f t="shared" si="3"/>
        <v>5.9033333333333333</v>
      </c>
    </row>
    <row r="21" spans="1:9" x14ac:dyDescent="0.25">
      <c r="A21" t="s">
        <v>13</v>
      </c>
      <c r="B21" s="9">
        <f t="shared" ref="B21:G21" si="4">AVERAGE(B12:B14)</f>
        <v>7.333333333333333</v>
      </c>
      <c r="C21" s="9">
        <f t="shared" si="4"/>
        <v>7.1166666666666671</v>
      </c>
      <c r="D21" s="9">
        <f t="shared" si="4"/>
        <v>6.1850000000000005</v>
      </c>
      <c r="E21" s="9">
        <f t="shared" si="4"/>
        <v>6.3233333333333333</v>
      </c>
      <c r="F21" s="9">
        <f t="shared" si="4"/>
        <v>6.29</v>
      </c>
      <c r="G21" s="9">
        <f t="shared" si="4"/>
        <v>7.1449999999999996</v>
      </c>
      <c r="H21" s="9">
        <f t="shared" ref="H21:I21" si="5">AVERAGE(H12:H14)</f>
        <v>6.9766666666666666</v>
      </c>
      <c r="I21" s="9">
        <f t="shared" si="5"/>
        <v>6.9033333333333333</v>
      </c>
    </row>
    <row r="22" spans="1:9" x14ac:dyDescent="0.25">
      <c r="A22" t="s">
        <v>10</v>
      </c>
      <c r="B22" s="9">
        <f>B16</f>
        <v>8.06</v>
      </c>
      <c r="C22" s="9">
        <f>C16</f>
        <v>7.96</v>
      </c>
      <c r="D22" s="9"/>
      <c r="E22" s="9">
        <f>E16</f>
        <v>7.49</v>
      </c>
      <c r="F22" s="9">
        <f>F16</f>
        <v>7.44</v>
      </c>
      <c r="G22" s="9">
        <f>G16</f>
        <v>7.82</v>
      </c>
      <c r="H22" s="9">
        <f>H16</f>
        <v>7.8</v>
      </c>
      <c r="I22" s="9">
        <f>I16</f>
        <v>7.85</v>
      </c>
    </row>
    <row r="24" spans="1:9" x14ac:dyDescent="0.25">
      <c r="A24" s="2" t="s">
        <v>8</v>
      </c>
    </row>
    <row r="25" spans="1:9" x14ac:dyDescent="0.25">
      <c r="A25" t="s">
        <v>16</v>
      </c>
      <c r="B25" s="9">
        <f t="shared" ref="B25:G25" si="6">STDEV(B4:B6)</f>
        <v>1.154700538379227E-2</v>
      </c>
      <c r="C25" s="9">
        <f t="shared" si="6"/>
        <v>2.88675134594817E-2</v>
      </c>
      <c r="D25" s="9">
        <f t="shared" si="6"/>
        <v>2.5166114784235766E-2</v>
      </c>
      <c r="E25" s="9">
        <f t="shared" si="6"/>
        <v>6.4291005073286514E-2</v>
      </c>
      <c r="F25" s="9">
        <f t="shared" si="6"/>
        <v>7.0710678118654502E-2</v>
      </c>
      <c r="G25" s="9">
        <f t="shared" si="6"/>
        <v>9.9999999999997868E-3</v>
      </c>
      <c r="H25" s="9">
        <f t="shared" ref="H25:I25" si="7">STDEV(H4:H6)</f>
        <v>5.291502622129169E-2</v>
      </c>
      <c r="I25" s="9">
        <f t="shared" si="7"/>
        <v>3.4641016151377324E-2</v>
      </c>
    </row>
    <row r="26" spans="1:9" x14ac:dyDescent="0.25">
      <c r="A26" t="s">
        <v>19</v>
      </c>
      <c r="B26" s="9">
        <f t="shared" ref="B26:G26" si="8">STDEV(B8:B10)</f>
        <v>4.5092497528228866E-2</v>
      </c>
      <c r="C26" s="9">
        <f t="shared" si="8"/>
        <v>6.4291005073286334E-2</v>
      </c>
      <c r="D26" s="9">
        <f t="shared" si="8"/>
        <v>4.0414518843273822E-2</v>
      </c>
      <c r="E26" s="9">
        <f t="shared" si="8"/>
        <v>5.1961524227066236E-2</v>
      </c>
      <c r="F26" s="9">
        <f t="shared" si="8"/>
        <v>0.16862186493255626</v>
      </c>
      <c r="G26" s="9">
        <f t="shared" si="8"/>
        <v>0.13613718571108122</v>
      </c>
      <c r="H26" s="9">
        <f t="shared" ref="H26:I26" si="9">STDEV(H8:H10)</f>
        <v>0.11590225767142483</v>
      </c>
      <c r="I26" s="9">
        <f t="shared" si="9"/>
        <v>3.2145502536643514E-2</v>
      </c>
    </row>
    <row r="27" spans="1:9" x14ac:dyDescent="0.25">
      <c r="A27" t="s">
        <v>13</v>
      </c>
      <c r="B27" s="9">
        <f t="shared" ref="B27:G27" si="10">STDEV(B12:B14)</f>
        <v>8.1445278152470574E-2</v>
      </c>
      <c r="C27" s="9">
        <f t="shared" si="10"/>
        <v>6.3508529610859024E-2</v>
      </c>
      <c r="D27" s="9">
        <f t="shared" si="10"/>
        <v>4.9497474683057895E-2</v>
      </c>
      <c r="E27" s="9">
        <f t="shared" si="10"/>
        <v>3.055050463303877E-2</v>
      </c>
      <c r="F27" s="9">
        <f t="shared" si="10"/>
        <v>4.0000000000000036E-2</v>
      </c>
      <c r="G27" s="9">
        <f t="shared" si="10"/>
        <v>0.17677669529663689</v>
      </c>
      <c r="H27" s="9">
        <f t="shared" ref="H27:I27" si="11">STDEV(H12:H14)</f>
        <v>2.0816659994661379E-2</v>
      </c>
      <c r="I27" s="9">
        <f t="shared" si="11"/>
        <v>6.8068592855540844E-2</v>
      </c>
    </row>
    <row r="28" spans="1:9" x14ac:dyDescent="0.25">
      <c r="A28" s="2"/>
    </row>
    <row r="29" spans="1:9" x14ac:dyDescent="0.25">
      <c r="A29" s="2" t="s">
        <v>48</v>
      </c>
      <c r="B29">
        <f>1/24</f>
        <v>4.1666666666666664E-2</v>
      </c>
      <c r="C29">
        <v>1</v>
      </c>
      <c r="D29">
        <v>14</v>
      </c>
      <c r="E29">
        <v>53</v>
      </c>
      <c r="F29">
        <v>90</v>
      </c>
    </row>
    <row r="30" spans="1:9" x14ac:dyDescent="0.25">
      <c r="A30" t="s">
        <v>56</v>
      </c>
      <c r="B30" s="9">
        <f>B7</f>
        <v>6.45</v>
      </c>
      <c r="C30" s="9">
        <f>C7</f>
        <v>6.51</v>
      </c>
      <c r="D30" s="9">
        <f>F7</f>
        <v>6.72</v>
      </c>
      <c r="E30" s="9">
        <f>H7</f>
        <v>6.62</v>
      </c>
      <c r="F30" s="9">
        <f>I7</f>
        <v>6.53</v>
      </c>
    </row>
    <row r="31" spans="1:9" x14ac:dyDescent="0.25">
      <c r="A31" t="s">
        <v>57</v>
      </c>
      <c r="B31" s="9">
        <f>B11</f>
        <v>6.26</v>
      </c>
      <c r="C31" s="9">
        <f>C11</f>
        <v>6.29</v>
      </c>
      <c r="D31" s="9">
        <f>F11</f>
        <v>6.54</v>
      </c>
      <c r="E31" s="9">
        <f>H11</f>
        <v>6.48</v>
      </c>
      <c r="F31" s="9">
        <f>I11</f>
        <v>6.37</v>
      </c>
    </row>
    <row r="32" spans="1:9" x14ac:dyDescent="0.25">
      <c r="A32" t="s">
        <v>58</v>
      </c>
      <c r="B32" s="9">
        <f>B15</f>
        <v>7.67</v>
      </c>
      <c r="C32" s="9">
        <f>C15</f>
        <v>7.63</v>
      </c>
      <c r="D32" s="9">
        <f>F15</f>
        <v>7.34</v>
      </c>
      <c r="E32" s="9">
        <f>H15</f>
        <v>7.47</v>
      </c>
      <c r="F32" s="9">
        <f>I15</f>
        <v>7.45</v>
      </c>
    </row>
    <row r="35" spans="1:8" x14ac:dyDescent="0.25">
      <c r="A35" t="s">
        <v>59</v>
      </c>
      <c r="B35">
        <f>1/24</f>
        <v>4.1666666666666664E-2</v>
      </c>
      <c r="C35">
        <v>1</v>
      </c>
      <c r="D35">
        <v>8</v>
      </c>
      <c r="E35">
        <v>14</v>
      </c>
      <c r="F35">
        <v>33</v>
      </c>
      <c r="G35">
        <v>53</v>
      </c>
      <c r="H35">
        <v>90</v>
      </c>
    </row>
    <row r="36" spans="1:8" x14ac:dyDescent="0.25">
      <c r="B36" s="9">
        <f>B22</f>
        <v>8.06</v>
      </c>
      <c r="C36" s="12">
        <f>C22</f>
        <v>7.96</v>
      </c>
      <c r="D36" s="9">
        <f>E22</f>
        <v>7.49</v>
      </c>
      <c r="E36" s="9">
        <f>F16</f>
        <v>7.44</v>
      </c>
      <c r="F36" s="9">
        <f>G16</f>
        <v>7.82</v>
      </c>
      <c r="G36" s="9">
        <f>H16</f>
        <v>7.8</v>
      </c>
      <c r="H36" s="9">
        <f>I16</f>
        <v>7.85</v>
      </c>
    </row>
    <row r="37" spans="1:8" x14ac:dyDescent="0.25">
      <c r="C37" s="12"/>
    </row>
    <row r="45" spans="1:8" x14ac:dyDescent="0.25">
      <c r="A45" s="2"/>
    </row>
    <row r="47" spans="1:8" x14ac:dyDescent="0.25">
      <c r="A47" s="2"/>
    </row>
    <row r="52" spans="2:7" x14ac:dyDescent="0.25">
      <c r="B52" s="9"/>
      <c r="C52" s="9"/>
      <c r="D52" s="9"/>
      <c r="E52" s="9"/>
      <c r="F52" s="9"/>
      <c r="G52" s="9"/>
    </row>
    <row r="53" spans="2:7" x14ac:dyDescent="0.25">
      <c r="C53" s="12"/>
    </row>
    <row r="54" spans="2:7" x14ac:dyDescent="0.25">
      <c r="C54" s="12"/>
    </row>
  </sheetData>
  <pageMargins left="0.7" right="0.7" top="0.75" bottom="0.75" header="0.3" footer="0.3"/>
  <pageSetup paperSize="9" scale="2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N1" zoomScale="85" zoomScaleNormal="85" workbookViewId="0">
      <selection activeCell="A33" sqref="A33:I47"/>
    </sheetView>
  </sheetViews>
  <sheetFormatPr defaultRowHeight="15" x14ac:dyDescent="0.25"/>
  <cols>
    <col min="1" max="1" width="21.140625" customWidth="1"/>
  </cols>
  <sheetData>
    <row r="1" spans="1:13" x14ac:dyDescent="0.25">
      <c r="B1">
        <f>1/24</f>
        <v>4.1666666666666664E-2</v>
      </c>
      <c r="C1">
        <v>1</v>
      </c>
      <c r="D1">
        <v>4</v>
      </c>
      <c r="E1">
        <v>8</v>
      </c>
      <c r="F1">
        <v>14</v>
      </c>
      <c r="G1">
        <v>33</v>
      </c>
      <c r="H1">
        <v>53</v>
      </c>
      <c r="I1">
        <v>90</v>
      </c>
    </row>
    <row r="2" spans="1:13" x14ac:dyDescent="0.25">
      <c r="A2" s="2"/>
      <c r="B2" t="s">
        <v>31</v>
      </c>
      <c r="C2" t="s">
        <v>32</v>
      </c>
      <c r="D2" t="s">
        <v>33</v>
      </c>
      <c r="E2" t="s">
        <v>47</v>
      </c>
      <c r="F2" t="s">
        <v>34</v>
      </c>
      <c r="G2" t="s">
        <v>35</v>
      </c>
      <c r="H2" t="s">
        <v>36</v>
      </c>
      <c r="I2" t="s">
        <v>37</v>
      </c>
    </row>
    <row r="3" spans="1:13" x14ac:dyDescent="0.25">
      <c r="A3" s="2" t="s">
        <v>45</v>
      </c>
    </row>
    <row r="4" spans="1:13" x14ac:dyDescent="0.25">
      <c r="A4" s="10" t="s">
        <v>22</v>
      </c>
      <c r="B4" s="8">
        <v>92</v>
      </c>
      <c r="C4" s="8">
        <v>74</v>
      </c>
      <c r="D4" s="8">
        <v>-19</v>
      </c>
      <c r="E4" s="8">
        <v>-84.6</v>
      </c>
      <c r="F4" s="8"/>
      <c r="G4" s="8">
        <v>-93.9</v>
      </c>
      <c r="H4" s="8">
        <v>-78.599999999999994</v>
      </c>
      <c r="I4" s="8">
        <v>-79</v>
      </c>
      <c r="J4" s="8"/>
      <c r="K4" s="8"/>
      <c r="L4" s="8"/>
      <c r="M4" s="8"/>
    </row>
    <row r="5" spans="1:13" x14ac:dyDescent="0.25">
      <c r="A5" s="10" t="s">
        <v>23</v>
      </c>
      <c r="B5" s="8">
        <v>83</v>
      </c>
      <c r="C5" s="8">
        <v>70.099999999999994</v>
      </c>
      <c r="D5" s="8">
        <v>4.9000000000000004</v>
      </c>
      <c r="E5" s="8">
        <v>-104.5</v>
      </c>
      <c r="F5" s="8">
        <v>-107.7</v>
      </c>
      <c r="G5" s="8">
        <v>-102.6</v>
      </c>
      <c r="H5" s="8">
        <v>-88</v>
      </c>
      <c r="I5" s="8">
        <v>-80.900000000000006</v>
      </c>
      <c r="J5" s="8"/>
      <c r="K5" s="8"/>
      <c r="L5" s="8"/>
      <c r="M5" s="8"/>
    </row>
    <row r="6" spans="1:13" x14ac:dyDescent="0.25">
      <c r="A6" s="10" t="s">
        <v>24</v>
      </c>
      <c r="B6" s="8">
        <v>85.9</v>
      </c>
      <c r="C6" s="8">
        <v>70.2</v>
      </c>
      <c r="D6" s="8">
        <v>11.2</v>
      </c>
      <c r="E6" s="8">
        <v>-91.7</v>
      </c>
      <c r="F6" s="8">
        <v>-103.8</v>
      </c>
      <c r="G6" s="8">
        <v>-93.3</v>
      </c>
      <c r="H6" s="8">
        <v>-86.4</v>
      </c>
      <c r="I6" s="8">
        <v>-84.5</v>
      </c>
      <c r="J6" s="8"/>
      <c r="K6" s="8"/>
      <c r="L6" s="8"/>
      <c r="M6" s="8"/>
    </row>
    <row r="7" spans="1:13" x14ac:dyDescent="0.25">
      <c r="A7" s="10" t="s">
        <v>17</v>
      </c>
      <c r="B7" s="8">
        <v>81.2</v>
      </c>
      <c r="C7" s="8">
        <v>106</v>
      </c>
      <c r="D7" s="18"/>
      <c r="E7" s="8"/>
      <c r="F7" s="8">
        <v>134.80000000000001</v>
      </c>
      <c r="G7" s="8"/>
      <c r="H7" s="8">
        <v>74.3</v>
      </c>
      <c r="I7" s="8">
        <v>-11.5</v>
      </c>
      <c r="J7" s="8"/>
      <c r="K7" s="8"/>
      <c r="L7" s="8"/>
      <c r="M7" s="8"/>
    </row>
    <row r="8" spans="1:13" x14ac:dyDescent="0.25">
      <c r="A8" s="10" t="s">
        <v>25</v>
      </c>
      <c r="B8" s="8">
        <v>58.7</v>
      </c>
      <c r="C8" s="8">
        <v>42.2</v>
      </c>
      <c r="D8" s="8">
        <v>-81.900000000000006</v>
      </c>
      <c r="E8" s="8">
        <v>-126.9</v>
      </c>
      <c r="F8" s="8">
        <v>-112.3</v>
      </c>
      <c r="G8" s="8">
        <v>-94.6</v>
      </c>
      <c r="H8" s="8">
        <v>-90.3</v>
      </c>
      <c r="I8" s="8">
        <v>-86.1</v>
      </c>
      <c r="J8" s="8"/>
      <c r="K8" s="8"/>
      <c r="L8" s="8"/>
      <c r="M8" s="8"/>
    </row>
    <row r="9" spans="1:13" x14ac:dyDescent="0.25">
      <c r="A9" s="10" t="s">
        <v>26</v>
      </c>
      <c r="B9" s="8">
        <v>43.7</v>
      </c>
      <c r="C9" s="8">
        <v>28.8</v>
      </c>
      <c r="D9" s="8">
        <v>-100.9</v>
      </c>
      <c r="E9" s="8">
        <v>-97.2</v>
      </c>
      <c r="F9" s="8">
        <v>-120.6</v>
      </c>
      <c r="G9" s="8">
        <v>-106.6</v>
      </c>
      <c r="H9" s="8">
        <v>-88.2</v>
      </c>
      <c r="I9" s="8">
        <v>-82</v>
      </c>
      <c r="J9" s="8"/>
      <c r="K9" s="8"/>
      <c r="L9" s="8"/>
      <c r="M9" s="8"/>
    </row>
    <row r="10" spans="1:13" x14ac:dyDescent="0.25">
      <c r="A10" t="s">
        <v>19</v>
      </c>
      <c r="B10" s="8">
        <v>46.4</v>
      </c>
      <c r="C10" s="8">
        <v>18.399999999999999</v>
      </c>
      <c r="D10" s="8">
        <v>-87.4</v>
      </c>
      <c r="E10" s="8">
        <v>-127.3</v>
      </c>
      <c r="F10" s="8">
        <v>-106.2</v>
      </c>
      <c r="G10" s="8">
        <v>-99.2</v>
      </c>
      <c r="H10" s="8">
        <v>-90.8</v>
      </c>
      <c r="I10" s="8">
        <v>-81.599999999999994</v>
      </c>
      <c r="J10" s="8"/>
      <c r="K10" s="8"/>
      <c r="L10" s="8"/>
      <c r="M10" s="8"/>
    </row>
    <row r="11" spans="1:13" x14ac:dyDescent="0.25">
      <c r="A11" t="s">
        <v>20</v>
      </c>
      <c r="B11" s="8">
        <v>-86.2</v>
      </c>
      <c r="C11" s="8">
        <v>-78.5</v>
      </c>
      <c r="D11" s="8"/>
      <c r="E11" s="8"/>
      <c r="F11" s="8">
        <v>-70</v>
      </c>
      <c r="G11" s="8"/>
      <c r="H11" s="8">
        <v>-56</v>
      </c>
      <c r="I11" s="8">
        <v>-83.4</v>
      </c>
      <c r="J11" s="8"/>
      <c r="K11" s="8"/>
      <c r="L11" s="8"/>
      <c r="M11" s="8"/>
    </row>
    <row r="12" spans="1:13" x14ac:dyDescent="0.25">
      <c r="A12" t="s">
        <v>12</v>
      </c>
      <c r="B12" s="8">
        <v>50.7</v>
      </c>
      <c r="C12" s="8">
        <v>16.8</v>
      </c>
      <c r="D12" s="8">
        <v>-112.4</v>
      </c>
      <c r="E12" s="8">
        <v>-112.2</v>
      </c>
      <c r="F12" s="8">
        <v>-126.7</v>
      </c>
      <c r="G12" s="8">
        <v>-232.3</v>
      </c>
      <c r="H12" s="8">
        <v>-246.9</v>
      </c>
      <c r="I12" s="8">
        <v>-257.39999999999998</v>
      </c>
      <c r="J12" s="8"/>
      <c r="K12" s="8"/>
      <c r="L12" s="8"/>
      <c r="M12" s="8"/>
    </row>
    <row r="13" spans="1:13" x14ac:dyDescent="0.25">
      <c r="A13" t="s">
        <v>15</v>
      </c>
      <c r="B13" s="8">
        <v>47.4</v>
      </c>
      <c r="C13" s="8">
        <v>17.399999999999999</v>
      </c>
      <c r="D13" s="19">
        <v>-112.8</v>
      </c>
      <c r="E13" s="8">
        <v>-101.6</v>
      </c>
      <c r="F13" s="8">
        <v>-125.3</v>
      </c>
      <c r="G13" s="8">
        <v>-243</v>
      </c>
      <c r="H13" s="8">
        <v>-243.3</v>
      </c>
      <c r="I13" s="8">
        <v>-257.7</v>
      </c>
      <c r="J13" s="8"/>
      <c r="K13" s="8"/>
      <c r="L13" s="8"/>
      <c r="M13" s="8"/>
    </row>
    <row r="14" spans="1:13" x14ac:dyDescent="0.25">
      <c r="A14" t="s">
        <v>18</v>
      </c>
      <c r="B14" s="8">
        <v>39.700000000000003</v>
      </c>
      <c r="C14" s="8">
        <v>19.8</v>
      </c>
      <c r="D14" s="19">
        <v>-124.8</v>
      </c>
      <c r="E14" s="8">
        <v>-103.9</v>
      </c>
      <c r="F14" s="8">
        <v>-118.5</v>
      </c>
      <c r="G14" s="8">
        <v>-233.3</v>
      </c>
      <c r="H14" s="8">
        <v>-252.2</v>
      </c>
      <c r="I14" s="8">
        <v>-261.7</v>
      </c>
      <c r="J14" s="8"/>
      <c r="K14" s="8"/>
      <c r="L14" s="8"/>
      <c r="M14" s="8"/>
    </row>
    <row r="15" spans="1:13" x14ac:dyDescent="0.25">
      <c r="A15" t="s">
        <v>14</v>
      </c>
      <c r="B15" s="8">
        <v>33.299999999999997</v>
      </c>
      <c r="C15" s="8">
        <v>10</v>
      </c>
      <c r="D15" s="8"/>
      <c r="E15" s="8"/>
      <c r="F15" s="8">
        <v>8.6</v>
      </c>
      <c r="G15" s="8"/>
      <c r="H15" s="8">
        <v>80.5</v>
      </c>
      <c r="I15" s="8">
        <v>-7.6</v>
      </c>
      <c r="J15" s="8"/>
      <c r="K15" s="8"/>
      <c r="L15" s="8"/>
      <c r="M15" s="8"/>
    </row>
    <row r="16" spans="1:13" x14ac:dyDescent="0.25">
      <c r="A16" t="s">
        <v>10</v>
      </c>
      <c r="B16" s="8">
        <v>14.6</v>
      </c>
      <c r="C16" s="8">
        <v>-6.2</v>
      </c>
      <c r="D16" s="8"/>
      <c r="E16" s="8">
        <v>-93.4</v>
      </c>
      <c r="F16" s="8">
        <v>-150.4</v>
      </c>
      <c r="G16" s="8">
        <v>-205.4</v>
      </c>
      <c r="H16" s="8">
        <v>-219.8</v>
      </c>
      <c r="I16" s="8">
        <v>-255.9</v>
      </c>
      <c r="J16" s="8"/>
      <c r="K16" s="8"/>
      <c r="L16" s="8"/>
      <c r="M16" s="8"/>
    </row>
    <row r="17" spans="1:13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A18" s="2" t="s">
        <v>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25">
      <c r="A19" s="10" t="s">
        <v>22</v>
      </c>
      <c r="B19" s="8">
        <f>B4+200</f>
        <v>292</v>
      </c>
      <c r="C19" s="8">
        <f>C4+200</f>
        <v>274</v>
      </c>
      <c r="D19" s="8">
        <f>D4+200</f>
        <v>181</v>
      </c>
      <c r="E19" s="8">
        <f>E4+200</f>
        <v>115.4</v>
      </c>
      <c r="F19" s="8"/>
      <c r="G19" s="8">
        <f t="shared" ref="G19:H31" si="0">G4+200</f>
        <v>106.1</v>
      </c>
      <c r="H19" s="8">
        <f t="shared" si="0"/>
        <v>121.4</v>
      </c>
      <c r="I19" s="8">
        <f t="shared" ref="I19" si="1">I4+200</f>
        <v>121</v>
      </c>
      <c r="J19" s="8"/>
      <c r="K19" s="8"/>
      <c r="L19" s="8"/>
      <c r="M19" s="8"/>
    </row>
    <row r="20" spans="1:13" x14ac:dyDescent="0.25">
      <c r="A20" s="10" t="s">
        <v>23</v>
      </c>
      <c r="B20" s="8">
        <f t="shared" ref="B20:F31" si="2">B5+200</f>
        <v>283</v>
      </c>
      <c r="C20" s="8">
        <f t="shared" si="2"/>
        <v>270.10000000000002</v>
      </c>
      <c r="D20" s="8">
        <f t="shared" si="2"/>
        <v>204.9</v>
      </c>
      <c r="E20" s="8">
        <f t="shared" si="2"/>
        <v>95.5</v>
      </c>
      <c r="F20" s="8">
        <f t="shared" si="2"/>
        <v>92.3</v>
      </c>
      <c r="G20" s="8">
        <f t="shared" si="0"/>
        <v>97.4</v>
      </c>
      <c r="H20" s="8">
        <f t="shared" si="0"/>
        <v>112</v>
      </c>
      <c r="I20" s="8">
        <f t="shared" ref="I20" si="3">I5+200</f>
        <v>119.1</v>
      </c>
      <c r="J20" s="8"/>
      <c r="K20" s="8"/>
      <c r="L20" s="8"/>
      <c r="M20" s="8"/>
    </row>
    <row r="21" spans="1:13" x14ac:dyDescent="0.25">
      <c r="A21" s="10" t="s">
        <v>24</v>
      </c>
      <c r="B21" s="8">
        <f t="shared" si="2"/>
        <v>285.89999999999998</v>
      </c>
      <c r="C21" s="8">
        <f t="shared" si="2"/>
        <v>270.2</v>
      </c>
      <c r="D21" s="8">
        <f t="shared" si="2"/>
        <v>211.2</v>
      </c>
      <c r="E21" s="8">
        <f t="shared" si="2"/>
        <v>108.3</v>
      </c>
      <c r="F21" s="8">
        <f t="shared" si="2"/>
        <v>96.2</v>
      </c>
      <c r="G21" s="8">
        <f t="shared" si="0"/>
        <v>106.7</v>
      </c>
      <c r="H21" s="8">
        <f t="shared" si="0"/>
        <v>113.6</v>
      </c>
      <c r="I21" s="8">
        <f t="shared" ref="I21" si="4">I6+200</f>
        <v>115.5</v>
      </c>
      <c r="J21" s="8"/>
      <c r="K21" s="8"/>
      <c r="L21" s="8"/>
      <c r="M21" s="8"/>
    </row>
    <row r="22" spans="1:13" x14ac:dyDescent="0.25">
      <c r="A22" s="10" t="s">
        <v>17</v>
      </c>
      <c r="B22" s="8">
        <f t="shared" si="2"/>
        <v>281.2</v>
      </c>
      <c r="C22" s="8">
        <f t="shared" si="2"/>
        <v>306</v>
      </c>
      <c r="D22" s="8"/>
      <c r="E22" s="8"/>
      <c r="F22" s="8">
        <f>F7+200</f>
        <v>334.8</v>
      </c>
      <c r="G22" s="8"/>
      <c r="H22" s="8">
        <f t="shared" si="0"/>
        <v>274.3</v>
      </c>
      <c r="I22" s="8">
        <f t="shared" ref="I22" si="5">I7+200</f>
        <v>188.5</v>
      </c>
      <c r="J22" s="8"/>
      <c r="K22" s="8"/>
      <c r="L22" s="8"/>
      <c r="M22" s="8"/>
    </row>
    <row r="23" spans="1:13" x14ac:dyDescent="0.25">
      <c r="A23" s="10" t="s">
        <v>25</v>
      </c>
      <c r="B23" s="8">
        <f t="shared" si="2"/>
        <v>258.7</v>
      </c>
      <c r="C23" s="8">
        <f t="shared" si="2"/>
        <v>242.2</v>
      </c>
      <c r="D23" s="8">
        <f t="shared" si="2"/>
        <v>118.1</v>
      </c>
      <c r="E23" s="8">
        <f t="shared" si="2"/>
        <v>73.099999999999994</v>
      </c>
      <c r="F23" s="8">
        <f t="shared" si="2"/>
        <v>87.7</v>
      </c>
      <c r="G23" s="8">
        <f t="shared" si="0"/>
        <v>105.4</v>
      </c>
      <c r="H23" s="8">
        <f t="shared" si="0"/>
        <v>109.7</v>
      </c>
      <c r="I23" s="8">
        <f t="shared" ref="I23" si="6">I8+200</f>
        <v>113.9</v>
      </c>
      <c r="J23" s="8"/>
      <c r="K23" s="8"/>
      <c r="L23" s="8"/>
      <c r="M23" s="8"/>
    </row>
    <row r="24" spans="1:13" x14ac:dyDescent="0.25">
      <c r="A24" s="10" t="s">
        <v>26</v>
      </c>
      <c r="B24" s="8">
        <f t="shared" si="2"/>
        <v>243.7</v>
      </c>
      <c r="C24" s="8">
        <f t="shared" si="2"/>
        <v>228.8</v>
      </c>
      <c r="D24" s="8">
        <f t="shared" si="2"/>
        <v>99.1</v>
      </c>
      <c r="E24" s="8">
        <f t="shared" si="2"/>
        <v>102.8</v>
      </c>
      <c r="F24" s="8">
        <f t="shared" si="2"/>
        <v>79.400000000000006</v>
      </c>
      <c r="G24" s="8">
        <f t="shared" si="0"/>
        <v>93.4</v>
      </c>
      <c r="H24" s="8">
        <f t="shared" si="0"/>
        <v>111.8</v>
      </c>
      <c r="I24" s="8">
        <f t="shared" ref="I24" si="7">I9+200</f>
        <v>118</v>
      </c>
      <c r="J24" s="8"/>
      <c r="K24" s="8"/>
      <c r="L24" s="8"/>
      <c r="M24" s="8"/>
    </row>
    <row r="25" spans="1:13" x14ac:dyDescent="0.25">
      <c r="A25" t="s">
        <v>19</v>
      </c>
      <c r="B25" s="8">
        <f t="shared" si="2"/>
        <v>246.4</v>
      </c>
      <c r="C25" s="8">
        <f t="shared" si="2"/>
        <v>218.4</v>
      </c>
      <c r="D25" s="8">
        <f t="shared" si="2"/>
        <v>112.6</v>
      </c>
      <c r="E25" s="8">
        <f t="shared" si="2"/>
        <v>72.7</v>
      </c>
      <c r="F25" s="8">
        <f t="shared" si="2"/>
        <v>93.8</v>
      </c>
      <c r="G25" s="8">
        <f t="shared" si="0"/>
        <v>100.8</v>
      </c>
      <c r="H25" s="8">
        <f t="shared" si="0"/>
        <v>109.2</v>
      </c>
      <c r="I25" s="8">
        <f t="shared" ref="I25" si="8">I10+200</f>
        <v>118.4</v>
      </c>
      <c r="J25" s="8"/>
      <c r="K25" s="8"/>
      <c r="L25" s="8"/>
      <c r="M25" s="8"/>
    </row>
    <row r="26" spans="1:13" x14ac:dyDescent="0.25">
      <c r="A26" t="s">
        <v>20</v>
      </c>
      <c r="B26" s="8">
        <f t="shared" si="2"/>
        <v>113.8</v>
      </c>
      <c r="C26" s="8">
        <f t="shared" si="2"/>
        <v>121.5</v>
      </c>
      <c r="D26" s="8"/>
      <c r="E26" s="8"/>
      <c r="F26" s="8">
        <f>F11+200</f>
        <v>130</v>
      </c>
      <c r="G26" s="8"/>
      <c r="H26" s="8">
        <f t="shared" si="0"/>
        <v>144</v>
      </c>
      <c r="I26" s="8">
        <f t="shared" ref="I26" si="9">I11+200</f>
        <v>116.6</v>
      </c>
      <c r="J26" s="8"/>
      <c r="K26" s="8"/>
      <c r="L26" s="8"/>
      <c r="M26" s="8"/>
    </row>
    <row r="27" spans="1:13" x14ac:dyDescent="0.25">
      <c r="A27" t="s">
        <v>12</v>
      </c>
      <c r="B27" s="8">
        <f t="shared" si="2"/>
        <v>250.7</v>
      </c>
      <c r="C27" s="8">
        <f t="shared" si="2"/>
        <v>216.8</v>
      </c>
      <c r="D27" s="8">
        <f t="shared" si="2"/>
        <v>87.6</v>
      </c>
      <c r="E27" s="8">
        <f t="shared" si="2"/>
        <v>87.8</v>
      </c>
      <c r="F27" s="8">
        <f t="shared" si="2"/>
        <v>73.3</v>
      </c>
      <c r="G27" s="8">
        <f t="shared" si="0"/>
        <v>-32.300000000000011</v>
      </c>
      <c r="H27" s="8">
        <f t="shared" si="0"/>
        <v>-46.900000000000006</v>
      </c>
      <c r="I27" s="8">
        <f t="shared" ref="I27" si="10">I12+200</f>
        <v>-57.399999999999977</v>
      </c>
      <c r="J27" s="8"/>
      <c r="K27" s="8"/>
      <c r="L27" s="8"/>
      <c r="M27" s="8"/>
    </row>
    <row r="28" spans="1:13" x14ac:dyDescent="0.25">
      <c r="A28" t="s">
        <v>15</v>
      </c>
      <c r="B28" s="8">
        <f t="shared" si="2"/>
        <v>247.4</v>
      </c>
      <c r="C28" s="8">
        <f t="shared" si="2"/>
        <v>217.4</v>
      </c>
      <c r="D28" s="8">
        <f t="shared" si="2"/>
        <v>87.2</v>
      </c>
      <c r="E28" s="8">
        <f t="shared" si="2"/>
        <v>98.4</v>
      </c>
      <c r="F28" s="8">
        <f t="shared" si="2"/>
        <v>74.7</v>
      </c>
      <c r="G28" s="8">
        <f t="shared" si="0"/>
        <v>-43</v>
      </c>
      <c r="H28" s="8">
        <f t="shared" si="0"/>
        <v>-43.300000000000011</v>
      </c>
      <c r="I28" s="8">
        <f t="shared" ref="I28" si="11">I13+200</f>
        <v>-57.699999999999989</v>
      </c>
      <c r="J28" s="8"/>
      <c r="K28" s="8"/>
      <c r="L28" s="8"/>
      <c r="M28" s="8"/>
    </row>
    <row r="29" spans="1:13" x14ac:dyDescent="0.25">
      <c r="A29" t="s">
        <v>18</v>
      </c>
      <c r="B29" s="8">
        <f t="shared" si="2"/>
        <v>239.7</v>
      </c>
      <c r="C29" s="8">
        <f t="shared" si="2"/>
        <v>219.8</v>
      </c>
      <c r="D29" s="8">
        <f t="shared" si="2"/>
        <v>75.2</v>
      </c>
      <c r="E29" s="8">
        <f t="shared" si="2"/>
        <v>96.1</v>
      </c>
      <c r="F29" s="8">
        <f t="shared" si="2"/>
        <v>81.5</v>
      </c>
      <c r="G29" s="8">
        <f t="shared" si="0"/>
        <v>-33.300000000000011</v>
      </c>
      <c r="H29" s="8">
        <f t="shared" si="0"/>
        <v>-52.199999999999989</v>
      </c>
      <c r="I29" s="8">
        <f t="shared" ref="I29" si="12">I14+200</f>
        <v>-61.699999999999989</v>
      </c>
      <c r="J29" s="8"/>
      <c r="K29" s="8"/>
      <c r="L29" s="8"/>
      <c r="M29" s="8"/>
    </row>
    <row r="30" spans="1:13" x14ac:dyDescent="0.25">
      <c r="A30" t="s">
        <v>14</v>
      </c>
      <c r="B30" s="8">
        <f t="shared" si="2"/>
        <v>233.3</v>
      </c>
      <c r="C30" s="8">
        <f t="shared" si="2"/>
        <v>210</v>
      </c>
      <c r="D30" s="8"/>
      <c r="E30" s="8"/>
      <c r="F30" s="8">
        <f>F15+200</f>
        <v>208.6</v>
      </c>
      <c r="G30" s="8"/>
      <c r="H30" s="8">
        <f t="shared" si="0"/>
        <v>280.5</v>
      </c>
      <c r="I30" s="8">
        <f t="shared" ref="I30" si="13">I15+200</f>
        <v>192.4</v>
      </c>
      <c r="J30" s="8"/>
      <c r="K30" s="8"/>
      <c r="L30" s="8"/>
      <c r="M30" s="8"/>
    </row>
    <row r="31" spans="1:13" x14ac:dyDescent="0.25">
      <c r="A31" t="s">
        <v>10</v>
      </c>
      <c r="B31" s="8">
        <f t="shared" si="2"/>
        <v>214.6</v>
      </c>
      <c r="C31" s="8">
        <f t="shared" si="2"/>
        <v>193.8</v>
      </c>
      <c r="D31" s="8"/>
      <c r="E31" s="8">
        <f t="shared" si="2"/>
        <v>106.6</v>
      </c>
      <c r="F31" s="8">
        <f t="shared" si="2"/>
        <v>49.599999999999994</v>
      </c>
      <c r="G31" s="8">
        <f t="shared" si="0"/>
        <v>-5.4000000000000057</v>
      </c>
      <c r="H31" s="8">
        <f t="shared" si="0"/>
        <v>-19.800000000000011</v>
      </c>
      <c r="I31" s="8">
        <f t="shared" ref="I31" si="14">I16+200</f>
        <v>-55.900000000000006</v>
      </c>
      <c r="J31" s="8"/>
      <c r="K31" s="8"/>
      <c r="L31" s="8"/>
      <c r="M31" s="8"/>
    </row>
    <row r="32" spans="1:13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2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t="s">
        <v>16</v>
      </c>
      <c r="B34" s="8">
        <f t="shared" ref="B34:G34" si="15">AVERAGE(B19:B21)</f>
        <v>286.96666666666664</v>
      </c>
      <c r="C34" s="8">
        <f t="shared" si="15"/>
        <v>271.43333333333334</v>
      </c>
      <c r="D34" s="8">
        <f t="shared" si="15"/>
        <v>199.0333333333333</v>
      </c>
      <c r="E34" s="8">
        <f t="shared" si="15"/>
        <v>106.39999999999999</v>
      </c>
      <c r="F34" s="8">
        <f t="shared" si="15"/>
        <v>94.25</v>
      </c>
      <c r="G34" s="8">
        <f t="shared" si="15"/>
        <v>103.39999999999999</v>
      </c>
      <c r="H34" s="8">
        <f t="shared" ref="H34:I34" si="16">AVERAGE(H19:H21)</f>
        <v>115.66666666666667</v>
      </c>
      <c r="I34" s="8">
        <f t="shared" si="16"/>
        <v>118.53333333333335</v>
      </c>
      <c r="J34" s="8"/>
      <c r="K34" s="8"/>
      <c r="L34" s="8"/>
      <c r="M34" s="8"/>
    </row>
    <row r="35" spans="1:13" x14ac:dyDescent="0.25">
      <c r="A35" t="s">
        <v>19</v>
      </c>
      <c r="B35" s="8">
        <f t="shared" ref="B35:G35" si="17">AVERAGE(B23:B25)</f>
        <v>249.6</v>
      </c>
      <c r="C35" s="8">
        <f t="shared" si="17"/>
        <v>229.79999999999998</v>
      </c>
      <c r="D35" s="8">
        <f t="shared" si="17"/>
        <v>109.93333333333332</v>
      </c>
      <c r="E35" s="8">
        <f t="shared" si="17"/>
        <v>82.86666666666666</v>
      </c>
      <c r="F35" s="8">
        <f t="shared" si="17"/>
        <v>86.966666666666683</v>
      </c>
      <c r="G35" s="8">
        <f t="shared" si="17"/>
        <v>99.866666666666674</v>
      </c>
      <c r="H35" s="8">
        <f t="shared" ref="H35:I35" si="18">AVERAGE(H23:H25)</f>
        <v>110.23333333333333</v>
      </c>
      <c r="I35" s="8">
        <f t="shared" si="18"/>
        <v>116.76666666666667</v>
      </c>
      <c r="J35" s="8"/>
      <c r="K35" s="8"/>
      <c r="L35" s="8"/>
      <c r="M35" s="8"/>
    </row>
    <row r="36" spans="1:13" x14ac:dyDescent="0.25">
      <c r="A36" t="s">
        <v>13</v>
      </c>
      <c r="B36" s="8">
        <f t="shared" ref="B36:G36" si="19">AVERAGE(B27:B29)</f>
        <v>245.93333333333331</v>
      </c>
      <c r="C36" s="8">
        <f t="shared" si="19"/>
        <v>218</v>
      </c>
      <c r="D36" s="8">
        <f t="shared" si="19"/>
        <v>83.333333333333329</v>
      </c>
      <c r="E36" s="8">
        <f t="shared" si="19"/>
        <v>94.09999999999998</v>
      </c>
      <c r="F36" s="8">
        <f t="shared" si="19"/>
        <v>76.5</v>
      </c>
      <c r="G36" s="8">
        <f t="shared" si="19"/>
        <v>-36.20000000000001</v>
      </c>
      <c r="H36" s="8">
        <f t="shared" ref="H36:I36" si="20">AVERAGE(H27:H29)</f>
        <v>-47.466666666666669</v>
      </c>
      <c r="I36" s="8">
        <f t="shared" si="20"/>
        <v>-58.933333333333316</v>
      </c>
      <c r="J36" s="8"/>
      <c r="K36" s="8"/>
      <c r="L36" s="8"/>
      <c r="M36" s="8"/>
    </row>
    <row r="37" spans="1:13" x14ac:dyDescent="0.25">
      <c r="A37" t="s">
        <v>49</v>
      </c>
      <c r="B37" s="8">
        <f>B31</f>
        <v>214.6</v>
      </c>
      <c r="C37" s="8">
        <f>C31</f>
        <v>193.8</v>
      </c>
      <c r="D37" s="8"/>
      <c r="E37" s="8">
        <f>E31</f>
        <v>106.6</v>
      </c>
      <c r="F37" s="8">
        <f>F31</f>
        <v>49.599999999999994</v>
      </c>
      <c r="G37" s="8">
        <f>G31</f>
        <v>-5.4000000000000057</v>
      </c>
      <c r="H37" s="8">
        <f>H31</f>
        <v>-19.800000000000011</v>
      </c>
      <c r="I37" s="8">
        <f>I31</f>
        <v>-55.900000000000006</v>
      </c>
      <c r="J37" s="8"/>
      <c r="K37" s="8"/>
      <c r="L37" s="8"/>
      <c r="M37" s="8"/>
    </row>
    <row r="38" spans="1:13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2" t="s">
        <v>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t="s">
        <v>16</v>
      </c>
      <c r="B40" s="8">
        <f t="shared" ref="B40:G40" si="21">STDEV(B19:B21)</f>
        <v>4.5938364504337068</v>
      </c>
      <c r="C40" s="8">
        <f t="shared" si="21"/>
        <v>2.2233608194203023</v>
      </c>
      <c r="D40" s="8">
        <f t="shared" si="21"/>
        <v>15.931833960135702</v>
      </c>
      <c r="E40" s="8">
        <f t="shared" si="21"/>
        <v>10.085137579626767</v>
      </c>
      <c r="F40" s="8">
        <f t="shared" si="21"/>
        <v>2.7577164466275392</v>
      </c>
      <c r="G40" s="8">
        <f t="shared" si="21"/>
        <v>5.2048054718692383</v>
      </c>
      <c r="H40" s="8">
        <f t="shared" ref="H40:I40" si="22">STDEV(H19:H21)</f>
        <v>5.0292477900112829</v>
      </c>
      <c r="I40" s="8">
        <f t="shared" si="22"/>
        <v>2.793444707405774</v>
      </c>
      <c r="J40" s="8"/>
      <c r="K40" s="8"/>
      <c r="L40" s="8"/>
      <c r="M40" s="8"/>
    </row>
    <row r="41" spans="1:13" x14ac:dyDescent="0.25">
      <c r="A41" t="s">
        <v>19</v>
      </c>
      <c r="B41" s="8">
        <f t="shared" ref="B41:G41" si="23">STDEV(B23:B25)</f>
        <v>7.9956238030562661</v>
      </c>
      <c r="C41" s="8">
        <f t="shared" si="23"/>
        <v>11.931470990619715</v>
      </c>
      <c r="D41" s="8">
        <f t="shared" si="23"/>
        <v>9.7766729173749773</v>
      </c>
      <c r="E41" s="8">
        <f t="shared" si="23"/>
        <v>17.263931572308056</v>
      </c>
      <c r="F41" s="8">
        <f t="shared" si="23"/>
        <v>7.2279549897141218</v>
      </c>
      <c r="G41" s="8">
        <f t="shared" si="23"/>
        <v>6.0541996443240391</v>
      </c>
      <c r="H41" s="8">
        <f t="shared" ref="H41:I41" si="24">STDEV(H23:H25)</f>
        <v>1.379613472438322</v>
      </c>
      <c r="I41" s="8">
        <f t="shared" si="24"/>
        <v>2.490649179096351</v>
      </c>
      <c r="J41" s="8"/>
      <c r="K41" s="8"/>
      <c r="L41" s="8"/>
      <c r="M41" s="8"/>
    </row>
    <row r="42" spans="1:13" x14ac:dyDescent="0.25">
      <c r="A42" t="s">
        <v>13</v>
      </c>
      <c r="B42" s="8">
        <f t="shared" ref="B42:G42" si="25">STDEV(B27:B29)</f>
        <v>5.644761583391575</v>
      </c>
      <c r="C42" s="8">
        <f t="shared" si="25"/>
        <v>1.5874507866387555</v>
      </c>
      <c r="D42" s="8">
        <f t="shared" si="25"/>
        <v>7.0465121395860306</v>
      </c>
      <c r="E42" s="8">
        <f t="shared" si="25"/>
        <v>5.5758407437802626</v>
      </c>
      <c r="F42" s="8">
        <f t="shared" si="25"/>
        <v>4.3863424398922621</v>
      </c>
      <c r="G42" s="8">
        <f t="shared" si="25"/>
        <v>5.9101607423148872</v>
      </c>
      <c r="H42" s="8">
        <f t="shared" ref="H42:I42" si="26">STDEV(H27:H29)</f>
        <v>4.4769781475157133</v>
      </c>
      <c r="I42" s="8">
        <f t="shared" si="26"/>
        <v>2.4006943440041155</v>
      </c>
      <c r="J42" s="8"/>
      <c r="K42" s="8"/>
      <c r="L42" s="8"/>
      <c r="M42" s="8"/>
    </row>
    <row r="43" spans="1:13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2" t="s">
        <v>48</v>
      </c>
      <c r="B44">
        <f>1/24</f>
        <v>4.1666666666666664E-2</v>
      </c>
      <c r="C44">
        <v>1</v>
      </c>
      <c r="D44">
        <v>14</v>
      </c>
      <c r="E44">
        <v>53</v>
      </c>
      <c r="F44">
        <v>90</v>
      </c>
      <c r="G44" s="8"/>
      <c r="H44" s="8"/>
      <c r="I44" s="8"/>
      <c r="J44" s="8"/>
      <c r="K44" s="8"/>
      <c r="L44" s="8"/>
      <c r="M44" s="8"/>
    </row>
    <row r="45" spans="1:13" x14ac:dyDescent="0.25">
      <c r="A45" t="s">
        <v>56</v>
      </c>
      <c r="B45" s="8">
        <f>B22</f>
        <v>281.2</v>
      </c>
      <c r="C45" s="8">
        <f>C22</f>
        <v>306</v>
      </c>
      <c r="D45" s="8">
        <f>F22</f>
        <v>334.8</v>
      </c>
      <c r="E45" s="8">
        <f>H22</f>
        <v>274.3</v>
      </c>
      <c r="F45" s="8">
        <f>I22</f>
        <v>188.5</v>
      </c>
      <c r="G45" s="8"/>
      <c r="H45" s="8"/>
      <c r="I45" s="8"/>
      <c r="J45" s="8"/>
      <c r="K45" s="8"/>
      <c r="L45" s="8"/>
      <c r="M45" s="8"/>
    </row>
    <row r="46" spans="1:13" x14ac:dyDescent="0.25">
      <c r="A46" t="s">
        <v>57</v>
      </c>
      <c r="B46" s="8">
        <f>B26</f>
        <v>113.8</v>
      </c>
      <c r="C46" s="8">
        <f>C26</f>
        <v>121.5</v>
      </c>
      <c r="D46" s="8">
        <f>F26</f>
        <v>130</v>
      </c>
      <c r="E46" s="8">
        <f>H26</f>
        <v>144</v>
      </c>
      <c r="F46" s="8">
        <f>I26</f>
        <v>116.6</v>
      </c>
      <c r="G46" s="8"/>
      <c r="H46" s="8"/>
      <c r="I46" s="8"/>
      <c r="J46" s="8"/>
      <c r="K46" s="8"/>
      <c r="L46" s="8"/>
      <c r="M46" s="8"/>
    </row>
    <row r="47" spans="1:13" x14ac:dyDescent="0.25">
      <c r="A47" t="s">
        <v>58</v>
      </c>
      <c r="B47" s="8">
        <f>B30</f>
        <v>233.3</v>
      </c>
      <c r="C47" s="8">
        <f>C30</f>
        <v>210</v>
      </c>
      <c r="D47" s="8">
        <f>F30</f>
        <v>208.6</v>
      </c>
      <c r="E47" s="8">
        <f>H30</f>
        <v>280.5</v>
      </c>
      <c r="F47" s="8">
        <f>I30</f>
        <v>192.4</v>
      </c>
      <c r="G47" s="8"/>
      <c r="H47" s="8"/>
      <c r="I47" s="8"/>
      <c r="J47" s="8"/>
      <c r="K47" s="8"/>
      <c r="L47" s="8"/>
      <c r="M47" s="8"/>
    </row>
    <row r="51" spans="1:8" x14ac:dyDescent="0.25">
      <c r="A51" t="s">
        <v>61</v>
      </c>
      <c r="B51">
        <f>1/24</f>
        <v>4.1666666666666664E-2</v>
      </c>
      <c r="C51">
        <v>1</v>
      </c>
      <c r="D51">
        <v>8</v>
      </c>
      <c r="E51">
        <v>14</v>
      </c>
      <c r="F51">
        <v>33</v>
      </c>
      <c r="G51">
        <v>53</v>
      </c>
      <c r="H51">
        <v>90</v>
      </c>
    </row>
    <row r="52" spans="1:8" x14ac:dyDescent="0.25">
      <c r="B52" s="8">
        <f>B37</f>
        <v>214.6</v>
      </c>
      <c r="C52" s="12">
        <f>C37</f>
        <v>193.8</v>
      </c>
      <c r="D52" s="8">
        <f>E37</f>
        <v>106.6</v>
      </c>
      <c r="E52" s="8">
        <f>F31</f>
        <v>49.599999999999994</v>
      </c>
      <c r="F52" s="8">
        <f>G37</f>
        <v>-5.4000000000000057</v>
      </c>
      <c r="G52" s="8">
        <f>H31</f>
        <v>-19.800000000000011</v>
      </c>
      <c r="H52" s="8">
        <f>I31</f>
        <v>-55.900000000000006</v>
      </c>
    </row>
    <row r="53" spans="1:8" x14ac:dyDescent="0.25">
      <c r="C53" s="12"/>
    </row>
  </sheetData>
  <pageMargins left="0.7" right="0.7" top="0.75" bottom="0.75" header="0.3" footer="0.3"/>
  <pageSetup paperSize="9" scale="2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9" zoomScale="75" zoomScaleNormal="75" workbookViewId="0">
      <selection activeCell="L67" sqref="L67"/>
    </sheetView>
  </sheetViews>
  <sheetFormatPr defaultRowHeight="15" x14ac:dyDescent="0.25"/>
  <cols>
    <col min="1" max="1" width="21.140625" customWidth="1"/>
    <col min="2" max="2" width="11.5703125" customWidth="1"/>
  </cols>
  <sheetData>
    <row r="1" spans="1:8" x14ac:dyDescent="0.25">
      <c r="A1" s="2" t="s">
        <v>30</v>
      </c>
      <c r="B1" t="s">
        <v>29</v>
      </c>
      <c r="C1">
        <f>1/24</f>
        <v>4.1666666666666664E-2</v>
      </c>
      <c r="D1">
        <v>1</v>
      </c>
      <c r="E1">
        <v>4</v>
      </c>
      <c r="F1">
        <v>14</v>
      </c>
      <c r="G1">
        <v>53</v>
      </c>
      <c r="H1">
        <v>92</v>
      </c>
    </row>
    <row r="2" spans="1:8" x14ac:dyDescent="0.25">
      <c r="A2" s="2"/>
      <c r="C2" t="s">
        <v>31</v>
      </c>
      <c r="D2" t="s">
        <v>32</v>
      </c>
      <c r="E2" t="s">
        <v>33</v>
      </c>
      <c r="F2" t="s">
        <v>34</v>
      </c>
      <c r="G2" t="s">
        <v>36</v>
      </c>
      <c r="H2" t="s">
        <v>37</v>
      </c>
    </row>
    <row r="3" spans="1:8" x14ac:dyDescent="0.25"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x14ac:dyDescent="0.25">
      <c r="B4">
        <v>50</v>
      </c>
      <c r="C4">
        <v>0.17499999999999999</v>
      </c>
      <c r="D4">
        <v>0.14599999999999999</v>
      </c>
      <c r="E4">
        <v>0.16700000000000001</v>
      </c>
      <c r="F4">
        <v>0.153</v>
      </c>
      <c r="G4">
        <v>0.14199999999999999</v>
      </c>
    </row>
    <row r="5" spans="1:8" x14ac:dyDescent="0.25">
      <c r="B5">
        <v>100</v>
      </c>
      <c r="C5">
        <v>0.315</v>
      </c>
      <c r="D5">
        <v>0.30099999999999999</v>
      </c>
      <c r="E5">
        <v>0.316</v>
      </c>
      <c r="F5">
        <v>0.28599999999999998</v>
      </c>
      <c r="G5">
        <v>0.34899999999999998</v>
      </c>
    </row>
    <row r="6" spans="1:8" x14ac:dyDescent="0.25">
      <c r="B6">
        <v>150</v>
      </c>
      <c r="C6">
        <v>0.60199999999999998</v>
      </c>
      <c r="D6">
        <v>0.40899999999999997</v>
      </c>
      <c r="E6">
        <v>0.46800000000000003</v>
      </c>
      <c r="F6">
        <v>0.443</v>
      </c>
      <c r="G6">
        <v>0.41599999999999998</v>
      </c>
    </row>
    <row r="7" spans="1:8" x14ac:dyDescent="0.25">
      <c r="B7">
        <v>200</v>
      </c>
      <c r="C7">
        <v>0.65900000000000003</v>
      </c>
      <c r="D7">
        <v>0.628</v>
      </c>
      <c r="E7">
        <v>0.621</v>
      </c>
      <c r="F7">
        <v>0.63400000000000001</v>
      </c>
      <c r="G7">
        <v>0.63800000000000001</v>
      </c>
    </row>
    <row r="8" spans="1:8" x14ac:dyDescent="0.25">
      <c r="B8">
        <v>300</v>
      </c>
      <c r="C8">
        <v>0.98599999999999999</v>
      </c>
      <c r="D8">
        <v>1.016</v>
      </c>
      <c r="E8">
        <v>1.0049999999999999</v>
      </c>
      <c r="F8">
        <v>0.94499999999999995</v>
      </c>
      <c r="G8">
        <v>1.0580000000000001</v>
      </c>
    </row>
    <row r="9" spans="1:8" x14ac:dyDescent="0.25">
      <c r="B9" t="s">
        <v>41</v>
      </c>
      <c r="C9">
        <v>3.3999999999999998E-3</v>
      </c>
      <c r="D9">
        <v>3.2000000000000002E-3</v>
      </c>
      <c r="E9">
        <v>3.2000000000000002E-3</v>
      </c>
      <c r="F9">
        <v>3.0999999999999999E-3</v>
      </c>
      <c r="G9">
        <v>3.3E-3</v>
      </c>
    </row>
    <row r="11" spans="1:8" x14ac:dyDescent="0.25">
      <c r="A11" s="2" t="s">
        <v>38</v>
      </c>
    </row>
    <row r="12" spans="1:8" x14ac:dyDescent="0.25">
      <c r="B12" s="10" t="s">
        <v>22</v>
      </c>
      <c r="C12">
        <v>1E-3</v>
      </c>
      <c r="D12">
        <v>0.151</v>
      </c>
      <c r="E12">
        <v>6.0000000000000001E-3</v>
      </c>
      <c r="F12">
        <v>1.7000000000000001E-2</v>
      </c>
      <c r="G12">
        <v>0</v>
      </c>
    </row>
    <row r="13" spans="1:8" x14ac:dyDescent="0.25">
      <c r="B13" s="10" t="s">
        <v>23</v>
      </c>
      <c r="C13">
        <v>0</v>
      </c>
      <c r="D13">
        <v>0.161</v>
      </c>
      <c r="E13">
        <v>4.0000000000000001E-3</v>
      </c>
      <c r="F13">
        <v>1.0999999999999999E-2</v>
      </c>
      <c r="G13">
        <v>0</v>
      </c>
    </row>
    <row r="14" spans="1:8" x14ac:dyDescent="0.25">
      <c r="B14" s="10" t="s">
        <v>24</v>
      </c>
      <c r="C14">
        <v>1E-3</v>
      </c>
      <c r="D14">
        <v>0.16400000000000001</v>
      </c>
      <c r="E14">
        <v>6.0000000000000001E-3</v>
      </c>
      <c r="F14">
        <v>1.0999999999999999E-2</v>
      </c>
      <c r="G14">
        <v>0</v>
      </c>
    </row>
    <row r="15" spans="1:8" x14ac:dyDescent="0.25">
      <c r="B15" s="10" t="s">
        <v>17</v>
      </c>
      <c r="C15">
        <v>1E-3</v>
      </c>
      <c r="D15">
        <v>0</v>
      </c>
      <c r="E15" s="13"/>
      <c r="F15" s="13">
        <v>0</v>
      </c>
      <c r="G15" s="13">
        <v>8.0000000000000002E-3</v>
      </c>
      <c r="H15" s="13"/>
    </row>
    <row r="16" spans="1:8" x14ac:dyDescent="0.25">
      <c r="B16" s="10" t="s">
        <v>25</v>
      </c>
      <c r="C16">
        <v>0</v>
      </c>
      <c r="D16">
        <v>0.22900000000000001</v>
      </c>
      <c r="E16" s="13">
        <v>8.9999999999999993E-3</v>
      </c>
      <c r="F16" s="13">
        <v>3.3000000000000002E-2</v>
      </c>
      <c r="G16">
        <v>0</v>
      </c>
      <c r="H16" s="13"/>
    </row>
    <row r="17" spans="1:12" x14ac:dyDescent="0.25">
      <c r="B17" s="10" t="s">
        <v>26</v>
      </c>
      <c r="C17">
        <v>0</v>
      </c>
      <c r="D17">
        <v>0.17599999999999999</v>
      </c>
      <c r="E17" s="13">
        <v>6.0000000000000001E-3</v>
      </c>
      <c r="F17" s="13">
        <v>2.7E-2</v>
      </c>
      <c r="G17">
        <v>0</v>
      </c>
      <c r="H17" s="13"/>
    </row>
    <row r="18" spans="1:12" x14ac:dyDescent="0.25">
      <c r="B18" t="s">
        <v>19</v>
      </c>
      <c r="C18">
        <v>0</v>
      </c>
      <c r="D18">
        <v>0.28100000000000003</v>
      </c>
      <c r="E18" s="13">
        <v>7.0000000000000001E-3</v>
      </c>
      <c r="F18" s="13">
        <v>3.3000000000000002E-2</v>
      </c>
      <c r="G18">
        <v>0</v>
      </c>
    </row>
    <row r="19" spans="1:12" x14ac:dyDescent="0.25">
      <c r="B19" t="s">
        <v>20</v>
      </c>
      <c r="C19">
        <v>3.0000000000000001E-3</v>
      </c>
      <c r="D19">
        <v>5.0000000000000001E-3</v>
      </c>
      <c r="E19" s="13"/>
      <c r="F19" s="13">
        <v>1.091</v>
      </c>
      <c r="G19">
        <v>1.4E-2</v>
      </c>
    </row>
    <row r="20" spans="1:12" x14ac:dyDescent="0.25">
      <c r="B20" t="s">
        <v>12</v>
      </c>
      <c r="C20">
        <v>0</v>
      </c>
      <c r="D20">
        <v>0.31900000000000001</v>
      </c>
      <c r="E20" s="13">
        <v>3.7999999999999999E-2</v>
      </c>
      <c r="F20" s="13">
        <v>8.4000000000000005E-2</v>
      </c>
      <c r="G20">
        <v>0</v>
      </c>
    </row>
    <row r="21" spans="1:12" x14ac:dyDescent="0.25">
      <c r="B21" t="s">
        <v>15</v>
      </c>
      <c r="C21">
        <v>1E-3</v>
      </c>
      <c r="D21">
        <v>0.33500000000000002</v>
      </c>
      <c r="E21" s="13">
        <v>3.9E-2</v>
      </c>
      <c r="F21" s="13">
        <v>9.7000000000000003E-2</v>
      </c>
      <c r="G21">
        <v>0</v>
      </c>
    </row>
    <row r="22" spans="1:12" x14ac:dyDescent="0.25">
      <c r="B22" t="s">
        <v>18</v>
      </c>
      <c r="C22">
        <v>0</v>
      </c>
      <c r="D22">
        <v>0.372</v>
      </c>
      <c r="E22" s="13">
        <v>0.03</v>
      </c>
      <c r="F22" s="13">
        <v>7.2999999999999995E-2</v>
      </c>
      <c r="G22">
        <v>0</v>
      </c>
    </row>
    <row r="23" spans="1:12" x14ac:dyDescent="0.25">
      <c r="B23" t="s">
        <v>14</v>
      </c>
      <c r="C23">
        <v>0</v>
      </c>
      <c r="D23">
        <v>0</v>
      </c>
      <c r="F23" s="13">
        <v>3.0000000000000001E-3</v>
      </c>
      <c r="G23">
        <v>1.6E-2</v>
      </c>
    </row>
    <row r="24" spans="1:12" x14ac:dyDescent="0.25">
      <c r="B24" t="s">
        <v>10</v>
      </c>
      <c r="C24">
        <v>0</v>
      </c>
      <c r="D24">
        <v>0.27</v>
      </c>
      <c r="E24">
        <v>7.0000000000000001E-3</v>
      </c>
      <c r="F24" s="13">
        <v>5.0000000000000001E-3</v>
      </c>
      <c r="G24">
        <v>8.9999999999999993E-3</v>
      </c>
    </row>
    <row r="27" spans="1:12" x14ac:dyDescent="0.25">
      <c r="A27" s="2" t="s">
        <v>50</v>
      </c>
      <c r="E27" s="13"/>
    </row>
    <row r="28" spans="1:12" x14ac:dyDescent="0.25">
      <c r="A28" s="10"/>
      <c r="B28" s="10" t="s">
        <v>22</v>
      </c>
      <c r="C28" s="8">
        <f t="shared" ref="C28:H28" si="0">C12/C$9</f>
        <v>0.29411764705882354</v>
      </c>
      <c r="D28" s="8">
        <f t="shared" si="0"/>
        <v>47.187499999999993</v>
      </c>
      <c r="E28" s="18">
        <f t="shared" si="0"/>
        <v>1.875</v>
      </c>
      <c r="F28" s="8">
        <f>F12/F$9</f>
        <v>5.4838709677419359</v>
      </c>
      <c r="G28" s="8">
        <f t="shared" si="0"/>
        <v>0</v>
      </c>
      <c r="H28" s="8" t="e">
        <f t="shared" si="0"/>
        <v>#DIV/0!</v>
      </c>
      <c r="I28" s="8"/>
    </row>
    <row r="29" spans="1:12" x14ac:dyDescent="0.25">
      <c r="A29" s="10"/>
      <c r="B29" s="10" t="s">
        <v>23</v>
      </c>
      <c r="C29" s="8">
        <f t="shared" ref="C29:E40" si="1">C13/C$9</f>
        <v>0</v>
      </c>
      <c r="D29" s="8">
        <f t="shared" ref="D29:H30" si="2">D13/D$9</f>
        <v>50.3125</v>
      </c>
      <c r="E29" s="18">
        <f t="shared" si="2"/>
        <v>1.25</v>
      </c>
      <c r="F29" s="8">
        <f t="shared" si="2"/>
        <v>3.5483870967741935</v>
      </c>
      <c r="G29" s="8">
        <f t="shared" si="2"/>
        <v>0</v>
      </c>
      <c r="H29" s="8" t="e">
        <f t="shared" si="2"/>
        <v>#DIV/0!</v>
      </c>
      <c r="I29" s="8"/>
    </row>
    <row r="30" spans="1:12" x14ac:dyDescent="0.25">
      <c r="A30" s="10"/>
      <c r="B30" s="10" t="s">
        <v>24</v>
      </c>
      <c r="C30" s="8">
        <f t="shared" si="1"/>
        <v>0.29411764705882354</v>
      </c>
      <c r="D30" s="8">
        <f t="shared" si="2"/>
        <v>51.25</v>
      </c>
      <c r="E30" s="18">
        <f t="shared" si="2"/>
        <v>1.875</v>
      </c>
      <c r="F30" s="8">
        <f t="shared" si="2"/>
        <v>3.5483870967741935</v>
      </c>
      <c r="G30" s="8">
        <f t="shared" si="2"/>
        <v>0</v>
      </c>
      <c r="H30" s="8" t="e">
        <f t="shared" si="2"/>
        <v>#DIV/0!</v>
      </c>
      <c r="I30" s="8"/>
    </row>
    <row r="31" spans="1:12" x14ac:dyDescent="0.25">
      <c r="A31" s="10"/>
      <c r="B31" s="10" t="s">
        <v>17</v>
      </c>
      <c r="C31" s="8">
        <f t="shared" si="1"/>
        <v>0.29411764705882354</v>
      </c>
      <c r="D31" s="8">
        <f>D15/D$9</f>
        <v>0</v>
      </c>
      <c r="E31" s="18"/>
      <c r="F31" s="8">
        <f>F15/F$9</f>
        <v>0</v>
      </c>
      <c r="G31" s="8">
        <f t="shared" ref="G31:H33" si="3">G15/G$9</f>
        <v>2.4242424242424243</v>
      </c>
      <c r="H31" s="8" t="e">
        <f t="shared" si="3"/>
        <v>#DIV/0!</v>
      </c>
      <c r="I31" s="8"/>
      <c r="J31" s="23" t="s">
        <v>62</v>
      </c>
      <c r="K31" s="23"/>
      <c r="L31" s="23"/>
    </row>
    <row r="32" spans="1:12" x14ac:dyDescent="0.25">
      <c r="A32" s="10"/>
      <c r="B32" s="10" t="s">
        <v>25</v>
      </c>
      <c r="C32" s="8">
        <f t="shared" si="1"/>
        <v>0</v>
      </c>
      <c r="D32" s="8">
        <f t="shared" si="1"/>
        <v>71.5625</v>
      </c>
      <c r="E32" s="18">
        <f>E16/E$9</f>
        <v>2.8124999999999996</v>
      </c>
      <c r="F32" s="22">
        <v>0</v>
      </c>
      <c r="G32" s="8">
        <f t="shared" si="3"/>
        <v>0</v>
      </c>
      <c r="H32" s="8" t="e">
        <f t="shared" si="3"/>
        <v>#DIV/0!</v>
      </c>
      <c r="I32" s="8"/>
    </row>
    <row r="33" spans="1:9" x14ac:dyDescent="0.25">
      <c r="A33" s="10"/>
      <c r="B33" s="10" t="s">
        <v>26</v>
      </c>
      <c r="C33" s="8">
        <f t="shared" si="1"/>
        <v>0</v>
      </c>
      <c r="D33" s="8">
        <f t="shared" si="1"/>
        <v>54.999999999999993</v>
      </c>
      <c r="E33" s="8">
        <f>E17/E$9</f>
        <v>1.875</v>
      </c>
      <c r="F33" s="22">
        <v>0</v>
      </c>
      <c r="G33" s="8">
        <f t="shared" si="3"/>
        <v>0</v>
      </c>
      <c r="H33" s="8" t="e">
        <f t="shared" si="3"/>
        <v>#DIV/0!</v>
      </c>
      <c r="I33" s="8"/>
    </row>
    <row r="34" spans="1:9" x14ac:dyDescent="0.25">
      <c r="B34" t="s">
        <v>19</v>
      </c>
      <c r="C34" s="8">
        <f t="shared" si="1"/>
        <v>0</v>
      </c>
      <c r="D34" s="8">
        <f t="shared" si="1"/>
        <v>87.8125</v>
      </c>
      <c r="E34" s="18">
        <f t="shared" si="1"/>
        <v>2.1875</v>
      </c>
      <c r="F34" s="22">
        <v>0</v>
      </c>
      <c r="G34" s="8">
        <f t="shared" ref="G34" si="4">G18/G$9</f>
        <v>0</v>
      </c>
      <c r="H34" s="8"/>
      <c r="I34" s="8"/>
    </row>
    <row r="35" spans="1:9" x14ac:dyDescent="0.25">
      <c r="B35" t="s">
        <v>20</v>
      </c>
      <c r="C35" s="8">
        <f t="shared" si="1"/>
        <v>0.88235294117647067</v>
      </c>
      <c r="D35" s="8">
        <f t="shared" si="1"/>
        <v>1.5625</v>
      </c>
      <c r="E35" s="18"/>
      <c r="F35" s="8">
        <f>F19/F$9</f>
        <v>351.93548387096774</v>
      </c>
      <c r="G35" s="8">
        <f t="shared" ref="G35" si="5">G19/G$9</f>
        <v>4.2424242424242422</v>
      </c>
      <c r="H35" s="8"/>
      <c r="I35" s="8"/>
    </row>
    <row r="36" spans="1:9" x14ac:dyDescent="0.25">
      <c r="B36" t="s">
        <v>12</v>
      </c>
      <c r="C36" s="8">
        <f t="shared" si="1"/>
        <v>0</v>
      </c>
      <c r="D36" s="8">
        <f t="shared" si="1"/>
        <v>99.6875</v>
      </c>
      <c r="E36" s="22">
        <v>0</v>
      </c>
      <c r="F36" s="22">
        <v>0</v>
      </c>
      <c r="G36" s="8">
        <f t="shared" ref="G36" si="6">G20/G$9</f>
        <v>0</v>
      </c>
      <c r="H36" s="8"/>
      <c r="I36" s="8"/>
    </row>
    <row r="37" spans="1:9" x14ac:dyDescent="0.25">
      <c r="B37" t="s">
        <v>15</v>
      </c>
      <c r="C37" s="8">
        <f t="shared" si="1"/>
        <v>0.29411764705882354</v>
      </c>
      <c r="D37" s="8">
        <f t="shared" si="1"/>
        <v>104.6875</v>
      </c>
      <c r="E37" s="22">
        <v>0</v>
      </c>
      <c r="F37" s="22">
        <v>0</v>
      </c>
      <c r="G37" s="8">
        <f t="shared" ref="G37" si="7">G21/G$9</f>
        <v>0</v>
      </c>
      <c r="H37" s="8"/>
      <c r="I37" s="8"/>
    </row>
    <row r="38" spans="1:9" x14ac:dyDescent="0.25">
      <c r="B38" t="s">
        <v>18</v>
      </c>
      <c r="C38" s="8">
        <f t="shared" si="1"/>
        <v>0</v>
      </c>
      <c r="D38" s="8">
        <f t="shared" si="1"/>
        <v>116.25</v>
      </c>
      <c r="E38" s="22">
        <v>0</v>
      </c>
      <c r="F38" s="22">
        <v>0</v>
      </c>
      <c r="G38" s="8">
        <f t="shared" ref="G38" si="8">G22/G$9</f>
        <v>0</v>
      </c>
      <c r="H38" s="8"/>
      <c r="I38" s="8"/>
    </row>
    <row r="39" spans="1:9" x14ac:dyDescent="0.25">
      <c r="B39" t="s">
        <v>14</v>
      </c>
      <c r="C39" s="8">
        <f t="shared" si="1"/>
        <v>0</v>
      </c>
      <c r="D39" s="8">
        <f t="shared" si="1"/>
        <v>0</v>
      </c>
      <c r="E39" s="18"/>
      <c r="F39" s="8">
        <f>F23/F$9</f>
        <v>0.967741935483871</v>
      </c>
      <c r="G39" s="8">
        <f t="shared" ref="G39" si="9">G23/G$9</f>
        <v>4.8484848484848486</v>
      </c>
      <c r="H39" s="8"/>
      <c r="I39" s="8"/>
    </row>
    <row r="40" spans="1:9" x14ac:dyDescent="0.25">
      <c r="B40" t="s">
        <v>10</v>
      </c>
      <c r="C40" s="8">
        <f t="shared" si="1"/>
        <v>0</v>
      </c>
      <c r="D40" s="8">
        <f t="shared" si="1"/>
        <v>84.375</v>
      </c>
      <c r="E40" s="18">
        <f t="shared" si="1"/>
        <v>2.1875</v>
      </c>
      <c r="F40" s="8">
        <f>F24/F$9</f>
        <v>1.6129032258064517</v>
      </c>
      <c r="G40" s="8">
        <f t="shared" ref="G40" si="10">G24/G$9</f>
        <v>2.7272727272727271</v>
      </c>
      <c r="H40" s="8"/>
      <c r="I40" s="8"/>
    </row>
    <row r="43" spans="1:9" x14ac:dyDescent="0.25">
      <c r="B43" s="2" t="s">
        <v>7</v>
      </c>
    </row>
    <row r="44" spans="1:9" x14ac:dyDescent="0.25">
      <c r="B44" t="s">
        <v>16</v>
      </c>
      <c r="C44" s="8">
        <f>AVERAGE(C28:C30)</f>
        <v>0.19607843137254902</v>
      </c>
      <c r="D44" s="8">
        <f>AVERAGE(D28:D30)</f>
        <v>49.583333333333336</v>
      </c>
      <c r="E44" s="8">
        <f>AVERAGE(E28:E30)</f>
        <v>1.6666666666666667</v>
      </c>
      <c r="F44" s="8">
        <f>AVERAGE(F28:F30)</f>
        <v>4.1935483870967749</v>
      </c>
      <c r="G44" s="8">
        <f>AVERAGE(G28:G30)</f>
        <v>0</v>
      </c>
    </row>
    <row r="45" spans="1:9" x14ac:dyDescent="0.25">
      <c r="B45" t="s">
        <v>19</v>
      </c>
      <c r="C45" s="8">
        <f>AVERAGE(C32:C34)</f>
        <v>0</v>
      </c>
      <c r="D45" s="8">
        <f>AVERAGE(D32:D34)</f>
        <v>71.458333333333329</v>
      </c>
      <c r="E45" s="8">
        <f>AVERAGE(E32:E34)</f>
        <v>2.2916666666666665</v>
      </c>
      <c r="F45" s="8">
        <f>AVERAGE(F32:F34)</f>
        <v>0</v>
      </c>
      <c r="G45" s="8">
        <f>AVERAGE(G32:G34)</f>
        <v>0</v>
      </c>
    </row>
    <row r="46" spans="1:9" x14ac:dyDescent="0.25">
      <c r="B46" t="s">
        <v>13</v>
      </c>
      <c r="C46" s="8">
        <f>AVERAGE(C36:C38)</f>
        <v>9.8039215686274508E-2</v>
      </c>
      <c r="D46" s="8">
        <f>AVERAGE(D36:D38)</f>
        <v>106.875</v>
      </c>
      <c r="E46" s="8">
        <f>AVERAGE(E36:E38)</f>
        <v>0</v>
      </c>
      <c r="F46" s="8">
        <f>AVERAGE(F36:F38)</f>
        <v>0</v>
      </c>
      <c r="G46" s="8">
        <f>AVERAGE(G36:G38)</f>
        <v>0</v>
      </c>
    </row>
    <row r="47" spans="1:9" x14ac:dyDescent="0.25">
      <c r="B47" t="s">
        <v>10</v>
      </c>
      <c r="C47" s="8">
        <f>C40</f>
        <v>0</v>
      </c>
      <c r="D47" s="8">
        <f>D40</f>
        <v>84.375</v>
      </c>
      <c r="E47" s="8">
        <f>E40</f>
        <v>2.1875</v>
      </c>
      <c r="F47" s="8">
        <f>F40</f>
        <v>1.6129032258064517</v>
      </c>
      <c r="G47" s="8">
        <f>G40</f>
        <v>2.7272727272727271</v>
      </c>
    </row>
    <row r="48" spans="1:9" x14ac:dyDescent="0.25">
      <c r="C48" s="8"/>
      <c r="D48" s="8"/>
      <c r="E48" s="8"/>
      <c r="F48" s="8"/>
    </row>
    <row r="49" spans="2:6" x14ac:dyDescent="0.25">
      <c r="B49" s="2" t="s">
        <v>8</v>
      </c>
      <c r="C49" s="8"/>
      <c r="D49" s="8"/>
      <c r="E49" s="8"/>
      <c r="F49" s="8"/>
    </row>
    <row r="50" spans="2:6" x14ac:dyDescent="0.25">
      <c r="B50" t="s">
        <v>16</v>
      </c>
      <c r="C50" s="8">
        <f>STDEV(C28:C30)</f>
        <v>0.16980890270283111</v>
      </c>
      <c r="D50" s="8">
        <f>STDEV(D28:D30)</f>
        <v>2.1271435267356433</v>
      </c>
      <c r="E50" s="8">
        <f>STDEV(E28:E30)</f>
        <v>0.36084391824351569</v>
      </c>
      <c r="F50" s="8">
        <f>STDEV(F28:F30)</f>
        <v>1.1174521339154047</v>
      </c>
    </row>
    <row r="51" spans="2:6" x14ac:dyDescent="0.25">
      <c r="B51" t="s">
        <v>19</v>
      </c>
      <c r="C51" s="8">
        <f>STDEV(C32:C34)</f>
        <v>0</v>
      </c>
      <c r="D51" s="8">
        <f>STDEV(D32:D34)</f>
        <v>16.406498013998387</v>
      </c>
      <c r="E51" s="8">
        <f>STDEV(E32:E34)</f>
        <v>0.47735163489123117</v>
      </c>
      <c r="F51" s="8">
        <f>STDEV(F32:F34)</f>
        <v>0</v>
      </c>
    </row>
    <row r="52" spans="2:6" x14ac:dyDescent="0.25">
      <c r="B52" t="s">
        <v>13</v>
      </c>
      <c r="C52" s="8">
        <f>STDEV(C36:C38)</f>
        <v>0.16980890270283111</v>
      </c>
      <c r="D52" s="8">
        <f>STDEV(D36:D38)</f>
        <v>8.4951732619176159</v>
      </c>
      <c r="E52" s="8">
        <f>STDEV(E36:E38)</f>
        <v>0</v>
      </c>
      <c r="F52" s="8">
        <f>STDEV(F36:F38)</f>
        <v>0</v>
      </c>
    </row>
    <row r="53" spans="2:6" x14ac:dyDescent="0.25">
      <c r="C53" s="8"/>
      <c r="D53" s="8"/>
      <c r="E53" s="8"/>
    </row>
    <row r="54" spans="2:6" x14ac:dyDescent="0.25">
      <c r="B54" s="2" t="s">
        <v>48</v>
      </c>
      <c r="C54">
        <f>1/24</f>
        <v>4.1666666666666664E-2</v>
      </c>
      <c r="D54">
        <v>1</v>
      </c>
      <c r="E54">
        <v>14</v>
      </c>
      <c r="F54">
        <v>53</v>
      </c>
    </row>
    <row r="55" spans="2:6" x14ac:dyDescent="0.25">
      <c r="B55" t="s">
        <v>56</v>
      </c>
      <c r="C55" s="8">
        <f>C31</f>
        <v>0.29411764705882354</v>
      </c>
      <c r="D55" s="8">
        <f>D31</f>
        <v>0</v>
      </c>
      <c r="E55" s="8">
        <f>F31</f>
        <v>0</v>
      </c>
      <c r="F55" s="8">
        <f>G31</f>
        <v>2.4242424242424243</v>
      </c>
    </row>
    <row r="56" spans="2:6" x14ac:dyDescent="0.25">
      <c r="B56" t="s">
        <v>57</v>
      </c>
      <c r="C56" s="8">
        <f>C35</f>
        <v>0.88235294117647067</v>
      </c>
      <c r="D56" s="8">
        <f>D35</f>
        <v>1.5625</v>
      </c>
      <c r="E56" s="8">
        <f>F35</f>
        <v>351.93548387096774</v>
      </c>
      <c r="F56" s="8">
        <f>G35</f>
        <v>4.2424242424242422</v>
      </c>
    </row>
    <row r="57" spans="2:6" x14ac:dyDescent="0.25">
      <c r="B57" t="s">
        <v>58</v>
      </c>
      <c r="C57" s="8">
        <f>C39</f>
        <v>0</v>
      </c>
      <c r="D57" s="8">
        <f>D39</f>
        <v>0</v>
      </c>
      <c r="E57" s="8">
        <f>F39</f>
        <v>0.967741935483871</v>
      </c>
      <c r="F57" s="8">
        <f>G39</f>
        <v>4.8484848484848486</v>
      </c>
    </row>
  </sheetData>
  <pageMargins left="0.7" right="0.7" top="0.75" bottom="0.75" header="0.3" footer="0.3"/>
  <pageSetup paperSize="9" scale="2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16" zoomScale="75" zoomScaleNormal="75" workbookViewId="0">
      <selection activeCell="B54" sqref="B54:G57"/>
    </sheetView>
  </sheetViews>
  <sheetFormatPr defaultRowHeight="15" x14ac:dyDescent="0.25"/>
  <cols>
    <col min="1" max="1" width="21.140625" customWidth="1"/>
    <col min="2" max="2" width="11.5703125" customWidth="1"/>
  </cols>
  <sheetData>
    <row r="1" spans="1:10" x14ac:dyDescent="0.25">
      <c r="A1" s="2" t="s">
        <v>39</v>
      </c>
      <c r="B1" t="s">
        <v>29</v>
      </c>
      <c r="C1">
        <f>1/24</f>
        <v>4.1666666666666664E-2</v>
      </c>
      <c r="D1">
        <v>1</v>
      </c>
      <c r="E1">
        <v>4</v>
      </c>
      <c r="F1">
        <v>8</v>
      </c>
      <c r="G1">
        <v>14</v>
      </c>
      <c r="H1">
        <v>33</v>
      </c>
      <c r="I1">
        <v>53</v>
      </c>
      <c r="J1">
        <v>90</v>
      </c>
    </row>
    <row r="2" spans="1:10" x14ac:dyDescent="0.25">
      <c r="A2" s="2"/>
      <c r="B2" t="s">
        <v>40</v>
      </c>
      <c r="C2" t="s">
        <v>31</v>
      </c>
      <c r="D2" t="s">
        <v>32</v>
      </c>
      <c r="E2" t="s">
        <v>33</v>
      </c>
      <c r="F2" t="s">
        <v>47</v>
      </c>
      <c r="G2" t="s">
        <v>34</v>
      </c>
      <c r="H2" t="s">
        <v>35</v>
      </c>
      <c r="I2" t="s">
        <v>36</v>
      </c>
      <c r="J2" t="s">
        <v>37</v>
      </c>
    </row>
    <row r="3" spans="1:10" x14ac:dyDescent="0.25"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B4">
        <v>0.5</v>
      </c>
      <c r="C4">
        <v>1.9E-2</v>
      </c>
      <c r="D4">
        <v>1.9E-2</v>
      </c>
      <c r="E4">
        <v>2.3E-2</v>
      </c>
      <c r="G4">
        <v>2.5000000000000001E-2</v>
      </c>
      <c r="H4">
        <v>2.3E-2</v>
      </c>
      <c r="I4">
        <v>2.4E-2</v>
      </c>
      <c r="J4">
        <v>2.4E-2</v>
      </c>
    </row>
    <row r="5" spans="1:10" x14ac:dyDescent="0.25">
      <c r="B5">
        <v>1</v>
      </c>
      <c r="C5">
        <v>4.2999999999999997E-2</v>
      </c>
      <c r="D5">
        <v>4.2000000000000003E-2</v>
      </c>
      <c r="E5">
        <v>4.7E-2</v>
      </c>
      <c r="G5">
        <v>4.7E-2</v>
      </c>
      <c r="H5">
        <v>4.7E-2</v>
      </c>
      <c r="I5">
        <v>4.5999999999999999E-2</v>
      </c>
      <c r="J5">
        <v>4.4999999999999998E-2</v>
      </c>
    </row>
    <row r="6" spans="1:10" x14ac:dyDescent="0.25">
      <c r="B6">
        <v>5</v>
      </c>
      <c r="C6">
        <v>0.223</v>
      </c>
      <c r="D6">
        <v>0.22600000000000001</v>
      </c>
      <c r="E6">
        <v>0.23</v>
      </c>
      <c r="G6">
        <v>0.22500000000000001</v>
      </c>
      <c r="H6">
        <v>0.23100000000000001</v>
      </c>
      <c r="I6">
        <v>0.22900000000000001</v>
      </c>
      <c r="J6">
        <v>0.22900000000000001</v>
      </c>
    </row>
    <row r="7" spans="1:10" x14ac:dyDescent="0.25">
      <c r="B7">
        <v>10</v>
      </c>
      <c r="C7">
        <v>0.44900000000000001</v>
      </c>
      <c r="D7">
        <v>0.44900000000000001</v>
      </c>
      <c r="E7">
        <v>0.45800000000000002</v>
      </c>
      <c r="G7">
        <v>0.45800000000000002</v>
      </c>
      <c r="H7">
        <v>0.46500000000000002</v>
      </c>
      <c r="I7">
        <v>0.46</v>
      </c>
      <c r="J7">
        <v>0.46</v>
      </c>
    </row>
    <row r="8" spans="1:10" x14ac:dyDescent="0.25">
      <c r="B8">
        <v>20</v>
      </c>
      <c r="C8">
        <v>0.90500000000000003</v>
      </c>
      <c r="D8">
        <v>0.9</v>
      </c>
      <c r="E8">
        <v>0.91600000000000004</v>
      </c>
      <c r="G8">
        <v>0.90200000000000002</v>
      </c>
      <c r="H8">
        <v>0.92300000000000004</v>
      </c>
      <c r="I8">
        <v>0.90400000000000003</v>
      </c>
      <c r="J8">
        <v>0.91</v>
      </c>
    </row>
    <row r="9" spans="1:10" x14ac:dyDescent="0.25">
      <c r="B9" t="s">
        <v>41</v>
      </c>
      <c r="C9">
        <v>4.5100000000000001E-2</v>
      </c>
      <c r="D9">
        <v>4.4999999999999998E-2</v>
      </c>
      <c r="E9">
        <v>4.58E-2</v>
      </c>
      <c r="F9" s="21">
        <f>AVERAGE(C9:E9,G9:J9)</f>
        <v>4.5471428571428572E-2</v>
      </c>
      <c r="G9">
        <v>4.5199999999999997E-2</v>
      </c>
      <c r="H9">
        <v>4.6199999999999998E-2</v>
      </c>
      <c r="I9">
        <v>4.5400000000000003E-2</v>
      </c>
      <c r="J9">
        <v>4.5600000000000002E-2</v>
      </c>
    </row>
    <row r="11" spans="1:10" x14ac:dyDescent="0.25">
      <c r="A11" s="2" t="s">
        <v>38</v>
      </c>
    </row>
    <row r="12" spans="1:10" x14ac:dyDescent="0.25">
      <c r="B12" s="10" t="s">
        <v>22</v>
      </c>
      <c r="C12">
        <v>8.9999999999999993E-3</v>
      </c>
      <c r="D12">
        <v>1.6E-2</v>
      </c>
      <c r="E12">
        <v>2.5999999999999999E-2</v>
      </c>
      <c r="F12">
        <v>3.7999999999999999E-2</v>
      </c>
      <c r="G12">
        <v>5.8999999999999997E-2</v>
      </c>
      <c r="H12">
        <v>0.10199999999999999</v>
      </c>
      <c r="I12">
        <v>0.11600000000000001</v>
      </c>
      <c r="J12">
        <v>0.15</v>
      </c>
    </row>
    <row r="13" spans="1:10" x14ac:dyDescent="0.25">
      <c r="B13" s="10" t="s">
        <v>23</v>
      </c>
      <c r="C13">
        <v>1.0999999999999999E-2</v>
      </c>
      <c r="D13">
        <v>1.7999999999999999E-2</v>
      </c>
      <c r="E13">
        <v>2.9000000000000001E-2</v>
      </c>
      <c r="F13">
        <v>3.9E-2</v>
      </c>
      <c r="G13">
        <v>6.8000000000000005E-2</v>
      </c>
      <c r="H13">
        <v>0.128</v>
      </c>
      <c r="I13">
        <v>0.14399999999999999</v>
      </c>
      <c r="J13">
        <v>0.14399999999999999</v>
      </c>
    </row>
    <row r="14" spans="1:10" x14ac:dyDescent="0.25">
      <c r="B14" s="10" t="s">
        <v>24</v>
      </c>
      <c r="C14">
        <v>8.9999999999999993E-3</v>
      </c>
      <c r="D14">
        <v>1.7999999999999999E-2</v>
      </c>
      <c r="E14">
        <v>2.8000000000000001E-2</v>
      </c>
      <c r="F14">
        <v>4.2999999999999997E-2</v>
      </c>
      <c r="G14">
        <v>6.9000000000000006E-2</v>
      </c>
      <c r="H14">
        <v>0.12</v>
      </c>
      <c r="I14">
        <v>0.13700000000000001</v>
      </c>
      <c r="J14">
        <v>0.157</v>
      </c>
    </row>
    <row r="15" spans="1:10" x14ac:dyDescent="0.25">
      <c r="B15" s="10" t="s">
        <v>17</v>
      </c>
      <c r="C15">
        <v>2.1999999999999999E-2</v>
      </c>
      <c r="D15">
        <v>2.5999999999999999E-2</v>
      </c>
      <c r="E15" s="13"/>
      <c r="F15" s="13"/>
      <c r="G15" s="13">
        <v>2.5000000000000001E-2</v>
      </c>
      <c r="H15" s="13"/>
      <c r="I15" s="13">
        <v>0.03</v>
      </c>
      <c r="J15" s="13">
        <v>3.3000000000000002E-2</v>
      </c>
    </row>
    <row r="16" spans="1:10" x14ac:dyDescent="0.25">
      <c r="B16" s="10" t="s">
        <v>25</v>
      </c>
      <c r="C16">
        <v>1.6E-2</v>
      </c>
      <c r="D16">
        <v>2.5000000000000001E-2</v>
      </c>
      <c r="E16" s="13">
        <v>4.8000000000000001E-2</v>
      </c>
      <c r="F16" s="13">
        <v>9.6000000000000002E-2</v>
      </c>
      <c r="G16" s="13">
        <v>0.124</v>
      </c>
      <c r="H16" s="13">
        <v>0.16500000000000001</v>
      </c>
      <c r="I16" s="13">
        <v>0.189</v>
      </c>
      <c r="J16" s="13">
        <v>0.21299999999999999</v>
      </c>
    </row>
    <row r="17" spans="1:11" x14ac:dyDescent="0.25">
      <c r="B17" s="10" t="s">
        <v>26</v>
      </c>
      <c r="C17">
        <v>1.4E-2</v>
      </c>
      <c r="D17">
        <v>2.3E-2</v>
      </c>
      <c r="E17" s="13">
        <v>5.2999999999999999E-2</v>
      </c>
      <c r="F17" s="13">
        <v>8.8999999999999996E-2</v>
      </c>
      <c r="G17" s="13">
        <v>0.114</v>
      </c>
      <c r="H17" s="13">
        <v>0.16300000000000001</v>
      </c>
      <c r="I17" s="13">
        <v>0.17599999999999999</v>
      </c>
      <c r="J17" s="13">
        <v>0.19500000000000001</v>
      </c>
    </row>
    <row r="18" spans="1:11" x14ac:dyDescent="0.25">
      <c r="B18" t="s">
        <v>19</v>
      </c>
      <c r="C18">
        <v>1.7000000000000001E-2</v>
      </c>
      <c r="D18">
        <v>2.5000000000000001E-2</v>
      </c>
      <c r="E18" s="13">
        <v>4.9000000000000002E-2</v>
      </c>
      <c r="F18" s="13">
        <v>0.09</v>
      </c>
      <c r="G18" s="13">
        <v>0.11600000000000001</v>
      </c>
      <c r="H18" s="13">
        <v>0.16800000000000001</v>
      </c>
      <c r="I18" s="13">
        <v>0.18099999999999999</v>
      </c>
      <c r="J18" s="13">
        <v>0.21</v>
      </c>
    </row>
    <row r="19" spans="1:11" x14ac:dyDescent="0.25">
      <c r="B19" t="s">
        <v>20</v>
      </c>
      <c r="C19">
        <v>6.5000000000000002E-2</v>
      </c>
      <c r="D19">
        <v>7.2999999999999995E-2</v>
      </c>
      <c r="E19" s="13"/>
      <c r="F19" s="13"/>
      <c r="G19" s="13">
        <v>3.4000000000000002E-2</v>
      </c>
      <c r="I19" s="13">
        <v>5.7000000000000002E-2</v>
      </c>
      <c r="J19" s="13">
        <v>6.5000000000000002E-2</v>
      </c>
    </row>
    <row r="20" spans="1:11" x14ac:dyDescent="0.25">
      <c r="B20" t="s">
        <v>12</v>
      </c>
      <c r="C20">
        <v>2.1000000000000001E-2</v>
      </c>
      <c r="D20">
        <v>3.9E-2</v>
      </c>
      <c r="E20" s="13">
        <v>0.151</v>
      </c>
      <c r="F20" s="13">
        <v>0.17499999999999999</v>
      </c>
      <c r="G20" s="13">
        <v>0.221</v>
      </c>
      <c r="H20" s="13">
        <v>0.26700000000000002</v>
      </c>
      <c r="I20" s="13">
        <v>0.26600000000000001</v>
      </c>
      <c r="J20" s="13">
        <v>0.28799999999999998</v>
      </c>
    </row>
    <row r="21" spans="1:11" x14ac:dyDescent="0.25">
      <c r="B21" t="s">
        <v>15</v>
      </c>
      <c r="C21">
        <v>3.6999999999999998E-2</v>
      </c>
      <c r="D21">
        <v>3.3000000000000002E-2</v>
      </c>
      <c r="E21" s="13">
        <v>0.14699999999999999</v>
      </c>
      <c r="F21" s="13">
        <v>0.16700000000000001</v>
      </c>
      <c r="G21" s="13">
        <v>0.223</v>
      </c>
      <c r="H21" s="13">
        <v>0.311</v>
      </c>
      <c r="I21" s="13">
        <v>0.307</v>
      </c>
      <c r="J21" s="13">
        <v>0.31</v>
      </c>
    </row>
    <row r="22" spans="1:11" x14ac:dyDescent="0.25">
      <c r="B22" t="s">
        <v>18</v>
      </c>
      <c r="C22">
        <v>2.4E-2</v>
      </c>
      <c r="D22">
        <v>3.9E-2</v>
      </c>
      <c r="E22" s="13">
        <v>0.14899999999999999</v>
      </c>
      <c r="F22" s="13">
        <v>0.155</v>
      </c>
      <c r="G22" s="13">
        <v>0.19900000000000001</v>
      </c>
      <c r="H22" s="13">
        <v>0.25800000000000001</v>
      </c>
      <c r="I22" s="13">
        <v>0.26500000000000001</v>
      </c>
      <c r="J22" s="13">
        <v>0.28399999999999997</v>
      </c>
    </row>
    <row r="23" spans="1:11" x14ac:dyDescent="0.25">
      <c r="B23" t="s">
        <v>14</v>
      </c>
      <c r="C23">
        <v>2.4E-2</v>
      </c>
      <c r="D23">
        <v>0.03</v>
      </c>
      <c r="G23" s="13">
        <v>3.1E-2</v>
      </c>
      <c r="I23" s="13">
        <v>3.9E-2</v>
      </c>
      <c r="J23" s="13">
        <v>4.7E-2</v>
      </c>
    </row>
    <row r="24" spans="1:11" x14ac:dyDescent="0.25">
      <c r="B24" t="s">
        <v>10</v>
      </c>
      <c r="C24">
        <v>1.6E-2</v>
      </c>
      <c r="D24">
        <v>2.4E-2</v>
      </c>
      <c r="E24">
        <v>3.1E-2</v>
      </c>
      <c r="F24">
        <v>4.3999999999999997E-2</v>
      </c>
      <c r="G24" s="13">
        <v>7.8E-2</v>
      </c>
      <c r="H24" s="13">
        <v>0.123</v>
      </c>
      <c r="I24" s="13">
        <v>0.121</v>
      </c>
      <c r="J24" s="13">
        <v>0.13500000000000001</v>
      </c>
    </row>
    <row r="27" spans="1:11" x14ac:dyDescent="0.25">
      <c r="A27" s="2" t="s">
        <v>42</v>
      </c>
      <c r="E27" s="13"/>
      <c r="F27" s="13"/>
    </row>
    <row r="28" spans="1:11" x14ac:dyDescent="0.25">
      <c r="A28" s="10"/>
      <c r="B28" s="10" t="s">
        <v>22</v>
      </c>
      <c r="C28" s="14">
        <f t="shared" ref="C28:J30" si="0">C12/C$9</f>
        <v>0.19955654101995562</v>
      </c>
      <c r="D28" s="14">
        <f t="shared" si="0"/>
        <v>0.35555555555555557</v>
      </c>
      <c r="E28" s="15">
        <f t="shared" si="0"/>
        <v>0.56768558951965065</v>
      </c>
      <c r="F28" s="15">
        <f t="shared" si="0"/>
        <v>0.83568960100534084</v>
      </c>
      <c r="G28" s="8">
        <f t="shared" si="0"/>
        <v>1.3053097345132743</v>
      </c>
      <c r="H28" s="15">
        <f>H12/H$9</f>
        <v>2.2077922077922079</v>
      </c>
      <c r="I28" s="8">
        <f t="shared" si="0"/>
        <v>2.5550660792951541</v>
      </c>
      <c r="J28" s="8">
        <f t="shared" si="0"/>
        <v>3.2894736842105261</v>
      </c>
      <c r="K28" s="8"/>
    </row>
    <row r="29" spans="1:11" x14ac:dyDescent="0.25">
      <c r="A29" s="10"/>
      <c r="B29" s="10" t="s">
        <v>23</v>
      </c>
      <c r="C29" s="14">
        <f t="shared" si="0"/>
        <v>0.24390243902439021</v>
      </c>
      <c r="D29" s="14">
        <f t="shared" si="0"/>
        <v>0.39999999999999997</v>
      </c>
      <c r="E29" s="15">
        <f t="shared" si="0"/>
        <v>0.63318777292576423</v>
      </c>
      <c r="F29" s="15">
        <f t="shared" si="0"/>
        <v>0.85768143261074459</v>
      </c>
      <c r="G29" s="8">
        <f t="shared" si="0"/>
        <v>1.5044247787610621</v>
      </c>
      <c r="H29" s="15">
        <f>H13/H$9</f>
        <v>2.7705627705627709</v>
      </c>
      <c r="I29" s="8">
        <f t="shared" ref="I29" si="1">I13/I$9</f>
        <v>3.1718061674008808</v>
      </c>
      <c r="J29" s="8">
        <f t="shared" si="0"/>
        <v>3.1578947368421049</v>
      </c>
      <c r="K29" s="8"/>
    </row>
    <row r="30" spans="1:11" x14ac:dyDescent="0.25">
      <c r="A30" s="10"/>
      <c r="B30" s="10" t="s">
        <v>24</v>
      </c>
      <c r="C30" s="14">
        <f t="shared" si="0"/>
        <v>0.19955654101995562</v>
      </c>
      <c r="D30" s="14">
        <f t="shared" si="0"/>
        <v>0.39999999999999997</v>
      </c>
      <c r="E30" s="15">
        <f t="shared" si="0"/>
        <v>0.611353711790393</v>
      </c>
      <c r="F30" s="15">
        <f t="shared" si="0"/>
        <v>0.94564875903235934</v>
      </c>
      <c r="G30" s="8">
        <f t="shared" si="0"/>
        <v>1.5265486725663719</v>
      </c>
      <c r="H30" s="15">
        <f>H14/H$9</f>
        <v>2.5974025974025974</v>
      </c>
      <c r="I30" s="8">
        <f t="shared" ref="I30" si="2">I14/I$9</f>
        <v>3.0176211453744495</v>
      </c>
      <c r="J30" s="8">
        <f t="shared" si="0"/>
        <v>3.4429824561403506</v>
      </c>
      <c r="K30" s="8"/>
    </row>
    <row r="31" spans="1:11" x14ac:dyDescent="0.25">
      <c r="A31" s="10"/>
      <c r="B31" s="10" t="s">
        <v>17</v>
      </c>
      <c r="C31" s="14">
        <f t="shared" ref="C31:D33" si="3">C15/C$9</f>
        <v>0.48780487804878042</v>
      </c>
      <c r="D31" s="14">
        <f t="shared" si="3"/>
        <v>0.57777777777777772</v>
      </c>
      <c r="E31" s="15"/>
      <c r="F31" s="15"/>
      <c r="G31" s="8">
        <f t="shared" ref="G31:J33" si="4">G15/G$9</f>
        <v>0.55309734513274345</v>
      </c>
      <c r="H31" s="15"/>
      <c r="I31" s="8">
        <f t="shared" ref="I31" si="5">I15/I$9</f>
        <v>0.66079295154185014</v>
      </c>
      <c r="J31" s="8">
        <f t="shared" si="4"/>
        <v>0.72368421052631582</v>
      </c>
      <c r="K31" s="8"/>
    </row>
    <row r="32" spans="1:11" x14ac:dyDescent="0.25">
      <c r="A32" s="10"/>
      <c r="B32" s="10" t="s">
        <v>25</v>
      </c>
      <c r="C32" s="14">
        <f t="shared" si="3"/>
        <v>0.35476718403547669</v>
      </c>
      <c r="D32" s="14">
        <f t="shared" si="3"/>
        <v>0.55555555555555558</v>
      </c>
      <c r="E32" s="15">
        <f>E16/E$9</f>
        <v>1.0480349344978166</v>
      </c>
      <c r="F32" s="15">
        <f>F16/F$9</f>
        <v>2.1112158341187559</v>
      </c>
      <c r="G32" s="8">
        <f t="shared" si="4"/>
        <v>2.7433628318584073</v>
      </c>
      <c r="H32" s="15">
        <f>H16/H$9</f>
        <v>3.5714285714285716</v>
      </c>
      <c r="I32" s="8">
        <f t="shared" ref="I32" si="6">I16/I$9</f>
        <v>4.1629955947136565</v>
      </c>
      <c r="J32" s="8">
        <f t="shared" si="4"/>
        <v>4.6710526315789469</v>
      </c>
      <c r="K32" s="8"/>
    </row>
    <row r="33" spans="1:11" x14ac:dyDescent="0.25">
      <c r="A33" s="10"/>
      <c r="B33" s="10" t="s">
        <v>26</v>
      </c>
      <c r="C33" s="14">
        <f t="shared" si="3"/>
        <v>0.31042128603104213</v>
      </c>
      <c r="D33" s="14">
        <f t="shared" si="3"/>
        <v>0.51111111111111107</v>
      </c>
      <c r="E33" s="14">
        <f>E17/E$9</f>
        <v>1.1572052401746724</v>
      </c>
      <c r="F33" s="15">
        <f t="shared" ref="F33:G40" si="7">F17/F$9</f>
        <v>1.9572730128809297</v>
      </c>
      <c r="G33" s="8">
        <f t="shared" si="4"/>
        <v>2.5221238938053099</v>
      </c>
      <c r="H33" s="15">
        <f t="shared" si="4"/>
        <v>3.5281385281385282</v>
      </c>
      <c r="I33" s="8">
        <f t="shared" si="4"/>
        <v>3.8766519823788541</v>
      </c>
      <c r="J33" s="8">
        <f t="shared" si="4"/>
        <v>4.2763157894736841</v>
      </c>
      <c r="K33" s="8"/>
    </row>
    <row r="34" spans="1:11" x14ac:dyDescent="0.25">
      <c r="B34" t="s">
        <v>19</v>
      </c>
      <c r="C34" s="14">
        <f t="shared" ref="C34:E40" si="8">C18/C$9</f>
        <v>0.37694013303769403</v>
      </c>
      <c r="D34" s="14">
        <f t="shared" si="8"/>
        <v>0.55555555555555558</v>
      </c>
      <c r="E34" s="14">
        <f t="shared" si="8"/>
        <v>1.0698689956331877</v>
      </c>
      <c r="F34" s="15">
        <f t="shared" si="7"/>
        <v>1.9792648444863334</v>
      </c>
      <c r="G34" s="8">
        <f t="shared" si="7"/>
        <v>2.5663716814159296</v>
      </c>
      <c r="H34" s="15">
        <f>H18/H$9</f>
        <v>3.6363636363636367</v>
      </c>
      <c r="I34" s="8">
        <f t="shared" ref="I34:J34" si="9">I18/I$9</f>
        <v>3.9867841409691627</v>
      </c>
      <c r="J34" s="8">
        <f t="shared" si="9"/>
        <v>4.6052631578947363</v>
      </c>
      <c r="K34" s="8"/>
    </row>
    <row r="35" spans="1:11" x14ac:dyDescent="0.25">
      <c r="B35" t="s">
        <v>20</v>
      </c>
      <c r="C35" s="14">
        <f t="shared" si="8"/>
        <v>1.4412416851441241</v>
      </c>
      <c r="D35" s="14">
        <f t="shared" si="8"/>
        <v>1.6222222222222222</v>
      </c>
      <c r="E35" s="14"/>
      <c r="F35" s="15"/>
      <c r="G35" s="8">
        <f>G19/G$9</f>
        <v>0.75221238938053103</v>
      </c>
      <c r="H35" s="15"/>
      <c r="I35" s="8">
        <f t="shared" ref="I35:J35" si="10">I19/I$9</f>
        <v>1.2555066079295154</v>
      </c>
      <c r="J35" s="8">
        <f t="shared" si="10"/>
        <v>1.4254385964912282</v>
      </c>
      <c r="K35" s="8"/>
    </row>
    <row r="36" spans="1:11" x14ac:dyDescent="0.25">
      <c r="B36" t="s">
        <v>12</v>
      </c>
      <c r="C36" s="14">
        <f t="shared" si="8"/>
        <v>0.4656319290465632</v>
      </c>
      <c r="D36" s="14">
        <f t="shared" si="8"/>
        <v>0.8666666666666667</v>
      </c>
      <c r="E36" s="14">
        <f t="shared" si="8"/>
        <v>3.2969432314410478</v>
      </c>
      <c r="F36" s="15">
        <f t="shared" si="7"/>
        <v>3.8485705309456484</v>
      </c>
      <c r="G36" s="8">
        <f t="shared" si="7"/>
        <v>4.8893805309734519</v>
      </c>
      <c r="H36" s="15">
        <f>H20/H$9</f>
        <v>5.7792207792207799</v>
      </c>
      <c r="I36" s="8">
        <f t="shared" ref="I36:J36" si="11">I20/I$9</f>
        <v>5.8590308370044051</v>
      </c>
      <c r="J36" s="8">
        <f t="shared" si="11"/>
        <v>6.3157894736842097</v>
      </c>
      <c r="K36" s="8"/>
    </row>
    <row r="37" spans="1:11" x14ac:dyDescent="0.25">
      <c r="B37" t="s">
        <v>15</v>
      </c>
      <c r="C37" s="14">
        <f t="shared" si="8"/>
        <v>0.82039911308203983</v>
      </c>
      <c r="D37" s="14">
        <f t="shared" si="8"/>
        <v>0.73333333333333339</v>
      </c>
      <c r="E37" s="14">
        <f t="shared" si="8"/>
        <v>3.2096069868995629</v>
      </c>
      <c r="F37" s="15">
        <f t="shared" si="7"/>
        <v>3.6726358781024193</v>
      </c>
      <c r="G37" s="8">
        <f t="shared" si="7"/>
        <v>4.9336283185840708</v>
      </c>
      <c r="H37" s="15">
        <f>H21/H$9</f>
        <v>6.7316017316017316</v>
      </c>
      <c r="I37" s="8">
        <f t="shared" ref="I37:J37" si="12">I21/I$9</f>
        <v>6.7621145374449334</v>
      </c>
      <c r="J37" s="8">
        <f t="shared" si="12"/>
        <v>6.7982456140350873</v>
      </c>
    </row>
    <row r="38" spans="1:11" x14ac:dyDescent="0.25">
      <c r="B38" t="s">
        <v>18</v>
      </c>
      <c r="C38" s="14">
        <f t="shared" si="8"/>
        <v>0.53215077605321504</v>
      </c>
      <c r="D38" s="14">
        <f t="shared" si="8"/>
        <v>0.8666666666666667</v>
      </c>
      <c r="E38" s="14">
        <f t="shared" si="8"/>
        <v>3.2532751091703056</v>
      </c>
      <c r="F38" s="15">
        <f t="shared" si="7"/>
        <v>3.4087338988375744</v>
      </c>
      <c r="G38" s="8">
        <f t="shared" si="7"/>
        <v>4.4026548672566372</v>
      </c>
      <c r="H38" s="15">
        <f>H22/H$9</f>
        <v>5.5844155844155852</v>
      </c>
      <c r="I38" s="8">
        <f t="shared" ref="I38:J38" si="13">I22/I$9</f>
        <v>5.8370044052863435</v>
      </c>
      <c r="J38" s="8">
        <f t="shared" si="13"/>
        <v>6.2280701754385959</v>
      </c>
    </row>
    <row r="39" spans="1:11" x14ac:dyDescent="0.25">
      <c r="B39" t="s">
        <v>14</v>
      </c>
      <c r="C39" s="14">
        <f t="shared" si="8"/>
        <v>0.53215077605321504</v>
      </c>
      <c r="D39" s="14">
        <f t="shared" si="8"/>
        <v>0.66666666666666663</v>
      </c>
      <c r="E39" s="14"/>
      <c r="F39" s="15"/>
      <c r="G39" s="8">
        <f>G23/G$9</f>
        <v>0.68584070796460184</v>
      </c>
      <c r="H39" s="15"/>
      <c r="I39" s="8">
        <f t="shared" ref="I39:J39" si="14">I23/I$9</f>
        <v>0.85903083700440519</v>
      </c>
      <c r="J39" s="8">
        <f t="shared" si="14"/>
        <v>1.0307017543859649</v>
      </c>
    </row>
    <row r="40" spans="1:11" x14ac:dyDescent="0.25">
      <c r="B40" t="s">
        <v>10</v>
      </c>
      <c r="C40" s="14">
        <f t="shared" si="8"/>
        <v>0.35476718403547669</v>
      </c>
      <c r="D40" s="14">
        <f t="shared" si="8"/>
        <v>0.53333333333333333</v>
      </c>
      <c r="E40" s="14">
        <f t="shared" si="8"/>
        <v>0.67685589519650657</v>
      </c>
      <c r="F40" s="15">
        <f t="shared" si="7"/>
        <v>0.96764059063776309</v>
      </c>
      <c r="G40" s="8">
        <f t="shared" si="7"/>
        <v>1.7256637168141593</v>
      </c>
      <c r="H40" s="15">
        <f>H24/H$9</f>
        <v>2.6623376623376624</v>
      </c>
      <c r="I40" s="8">
        <f t="shared" ref="I40:J40" si="15">I24/I$9</f>
        <v>2.6651982378854622</v>
      </c>
      <c r="J40" s="8">
        <f t="shared" si="15"/>
        <v>2.9605263157894739</v>
      </c>
    </row>
    <row r="43" spans="1:11" x14ac:dyDescent="0.25">
      <c r="B43" s="2" t="s">
        <v>7</v>
      </c>
    </row>
    <row r="44" spans="1:11" x14ac:dyDescent="0.25">
      <c r="B44" t="s">
        <v>16</v>
      </c>
      <c r="C44" s="8">
        <f t="shared" ref="C44:H44" si="16">AVERAGE(C28:C30)</f>
        <v>0.21433850702143378</v>
      </c>
      <c r="D44" s="8">
        <f t="shared" si="16"/>
        <v>0.38518518518518513</v>
      </c>
      <c r="E44" s="8">
        <f t="shared" si="16"/>
        <v>0.60407569141193596</v>
      </c>
      <c r="F44" s="8">
        <f t="shared" si="16"/>
        <v>0.87967326421614833</v>
      </c>
      <c r="G44" s="8">
        <f t="shared" si="16"/>
        <v>1.4454277286135693</v>
      </c>
      <c r="H44" s="8">
        <f t="shared" si="16"/>
        <v>2.5252525252525255</v>
      </c>
      <c r="I44" s="8">
        <f t="shared" ref="I44:J44" si="17">AVERAGE(I28:I30)</f>
        <v>2.9148311306901618</v>
      </c>
      <c r="J44" s="8">
        <f t="shared" si="17"/>
        <v>3.2967836257309937</v>
      </c>
    </row>
    <row r="45" spans="1:11" x14ac:dyDescent="0.25">
      <c r="B45" t="s">
        <v>19</v>
      </c>
      <c r="C45" s="8">
        <f t="shared" ref="C45:H45" si="18">AVERAGE(C32:C34)</f>
        <v>0.3473762010347376</v>
      </c>
      <c r="D45" s="8">
        <f t="shared" si="18"/>
        <v>0.54074074074074074</v>
      </c>
      <c r="E45" s="8">
        <f t="shared" si="18"/>
        <v>1.0917030567685588</v>
      </c>
      <c r="F45" s="8">
        <f t="shared" si="18"/>
        <v>2.0159178971620064</v>
      </c>
      <c r="G45" s="8">
        <f t="shared" si="18"/>
        <v>2.610619469026549</v>
      </c>
      <c r="H45" s="8">
        <f t="shared" si="18"/>
        <v>3.5786435786435788</v>
      </c>
      <c r="I45" s="8">
        <f t="shared" ref="I45:J45" si="19">AVERAGE(I32:I34)</f>
        <v>4.0088105726872243</v>
      </c>
      <c r="J45" s="8">
        <f t="shared" si="19"/>
        <v>4.5175438596491224</v>
      </c>
    </row>
    <row r="46" spans="1:11" x14ac:dyDescent="0.25">
      <c r="B46" t="s">
        <v>13</v>
      </c>
      <c r="C46" s="8">
        <f t="shared" ref="C46:H46" si="20">AVERAGE(C36:C38)</f>
        <v>0.60606060606060597</v>
      </c>
      <c r="D46" s="8">
        <f t="shared" si="20"/>
        <v>0.8222222222222223</v>
      </c>
      <c r="E46" s="8">
        <f t="shared" si="20"/>
        <v>3.2532751091703052</v>
      </c>
      <c r="F46" s="8">
        <f t="shared" si="20"/>
        <v>3.6433134359618808</v>
      </c>
      <c r="G46" s="8">
        <f t="shared" si="20"/>
        <v>4.7418879056047203</v>
      </c>
      <c r="H46" s="8">
        <f t="shared" si="20"/>
        <v>6.0317460317460316</v>
      </c>
      <c r="I46" s="8">
        <f t="shared" ref="I46:J46" si="21">AVERAGE(I36:I38)</f>
        <v>6.152716593245227</v>
      </c>
      <c r="J46" s="8">
        <f t="shared" si="21"/>
        <v>6.447368421052631</v>
      </c>
    </row>
    <row r="47" spans="1:11" x14ac:dyDescent="0.25">
      <c r="B47" t="s">
        <v>10</v>
      </c>
      <c r="C47" s="8">
        <f t="shared" ref="C47:H47" si="22">C40</f>
        <v>0.35476718403547669</v>
      </c>
      <c r="D47" s="8">
        <f t="shared" si="22"/>
        <v>0.53333333333333333</v>
      </c>
      <c r="E47" s="8">
        <f t="shared" si="22"/>
        <v>0.67685589519650657</v>
      </c>
      <c r="F47" s="8">
        <f t="shared" si="22"/>
        <v>0.96764059063776309</v>
      </c>
      <c r="G47" s="8">
        <f t="shared" si="22"/>
        <v>1.7256637168141593</v>
      </c>
      <c r="H47" s="8">
        <f t="shared" si="22"/>
        <v>2.6623376623376624</v>
      </c>
      <c r="I47" s="8">
        <f t="shared" ref="I47:J47" si="23">I40</f>
        <v>2.6651982378854622</v>
      </c>
      <c r="J47" s="8">
        <f t="shared" si="23"/>
        <v>2.9605263157894739</v>
      </c>
    </row>
    <row r="48" spans="1:11" x14ac:dyDescent="0.25">
      <c r="C48" s="8"/>
      <c r="D48" s="8"/>
      <c r="E48" s="8"/>
      <c r="F48" s="8"/>
      <c r="G48" s="8"/>
      <c r="H48" s="8"/>
      <c r="I48" s="8"/>
      <c r="J48" s="8"/>
    </row>
    <row r="49" spans="2:10" x14ac:dyDescent="0.25">
      <c r="B49" s="2" t="s">
        <v>8</v>
      </c>
      <c r="C49" s="8"/>
      <c r="D49" s="8"/>
      <c r="E49" s="8"/>
      <c r="F49" s="8"/>
      <c r="G49" s="8"/>
      <c r="H49" s="8"/>
      <c r="I49" s="8"/>
      <c r="J49" s="8"/>
    </row>
    <row r="50" spans="2:10" x14ac:dyDescent="0.25">
      <c r="B50" t="s">
        <v>16</v>
      </c>
      <c r="C50" s="8">
        <f t="shared" ref="C50:H50" si="24">STDEV(C28:C30)</f>
        <v>2.5603116150315994E-2</v>
      </c>
      <c r="D50" s="8">
        <f t="shared" si="24"/>
        <v>2.5660011963983341E-2</v>
      </c>
      <c r="E50" s="8">
        <f t="shared" si="24"/>
        <v>3.3352079293710646E-2</v>
      </c>
      <c r="F50" s="8">
        <f t="shared" si="24"/>
        <v>5.8184917302708528E-2</v>
      </c>
      <c r="G50" s="8">
        <f t="shared" si="24"/>
        <v>0.12184890591340951</v>
      </c>
      <c r="H50" s="8">
        <f t="shared" si="24"/>
        <v>0.28823931248828549</v>
      </c>
      <c r="I50" s="8">
        <f t="shared" ref="I50:J50" si="25">STDEV(I28:I30)</f>
        <v>0.32096171797935968</v>
      </c>
      <c r="J50" s="8">
        <f t="shared" si="25"/>
        <v>0.14268436619841476</v>
      </c>
    </row>
    <row r="51" spans="2:10" x14ac:dyDescent="0.25">
      <c r="B51" t="s">
        <v>19</v>
      </c>
      <c r="C51" s="8">
        <f t="shared" ref="C51:H51" si="26">STDEV(C32:C34)</f>
        <v>3.3869739061018769E-2</v>
      </c>
      <c r="D51" s="8">
        <f t="shared" si="26"/>
        <v>2.5660011963983403E-2</v>
      </c>
      <c r="E51" s="8">
        <f t="shared" si="26"/>
        <v>5.7767495874772694E-2</v>
      </c>
      <c r="F51" s="8">
        <f t="shared" si="26"/>
        <v>8.3259730695574366E-2</v>
      </c>
      <c r="G51" s="8">
        <f t="shared" si="26"/>
        <v>0.11706864208250402</v>
      </c>
      <c r="H51" s="8">
        <f t="shared" si="26"/>
        <v>5.4472109922588489E-2</v>
      </c>
      <c r="I51" s="8">
        <f t="shared" ref="I51:J51" si="27">STDEV(I32:I34)</f>
        <v>0.14443697190092547</v>
      </c>
      <c r="J51" s="8">
        <f t="shared" si="27"/>
        <v>0.21148356932002074</v>
      </c>
    </row>
    <row r="52" spans="2:10" x14ac:dyDescent="0.25">
      <c r="B52" t="s">
        <v>13</v>
      </c>
      <c r="C52" s="8">
        <f t="shared" ref="C52:H52" si="28">STDEV(C36:C38)</f>
        <v>0.18857872612229254</v>
      </c>
      <c r="D52" s="8">
        <f t="shared" si="28"/>
        <v>7.6980035891950085E-2</v>
      </c>
      <c r="E52" s="8">
        <f t="shared" si="28"/>
        <v>4.366812227074246E-2</v>
      </c>
      <c r="F52" s="8">
        <f t="shared" si="28"/>
        <v>0.22137958339887001</v>
      </c>
      <c r="G52" s="8">
        <f t="shared" si="28"/>
        <v>0.29461628842829185</v>
      </c>
      <c r="H52" s="8">
        <f t="shared" si="28"/>
        <v>0.61386950278227337</v>
      </c>
      <c r="I52" s="8">
        <f t="shared" ref="I52:J52" si="29">STDEV(I36:I38)</f>
        <v>0.52786900052918306</v>
      </c>
      <c r="J52" s="8">
        <f t="shared" si="29"/>
        <v>0.3070175438596493</v>
      </c>
    </row>
    <row r="53" spans="2:10" x14ac:dyDescent="0.25">
      <c r="C53" s="8"/>
      <c r="D53" s="8"/>
      <c r="E53" s="8"/>
      <c r="F53" s="8"/>
    </row>
    <row r="54" spans="2:10" x14ac:dyDescent="0.25">
      <c r="B54" s="2" t="s">
        <v>48</v>
      </c>
      <c r="C54">
        <f>1/24</f>
        <v>4.1666666666666664E-2</v>
      </c>
      <c r="D54">
        <v>1</v>
      </c>
      <c r="E54">
        <v>14</v>
      </c>
      <c r="F54">
        <v>53</v>
      </c>
      <c r="G54">
        <v>90</v>
      </c>
    </row>
    <row r="55" spans="2:10" x14ac:dyDescent="0.25">
      <c r="B55" t="s">
        <v>56</v>
      </c>
      <c r="C55" s="8">
        <f>C31</f>
        <v>0.48780487804878042</v>
      </c>
      <c r="D55" s="8">
        <f>D31</f>
        <v>0.57777777777777772</v>
      </c>
      <c r="E55" s="8">
        <f>G31</f>
        <v>0.55309734513274345</v>
      </c>
      <c r="F55" s="8">
        <f>I31</f>
        <v>0.66079295154185014</v>
      </c>
      <c r="G55" s="8">
        <f>J31</f>
        <v>0.72368421052631582</v>
      </c>
    </row>
    <row r="56" spans="2:10" x14ac:dyDescent="0.25">
      <c r="B56" t="s">
        <v>57</v>
      </c>
      <c r="C56" s="8">
        <f>C35</f>
        <v>1.4412416851441241</v>
      </c>
      <c r="D56" s="8">
        <f>D35</f>
        <v>1.6222222222222222</v>
      </c>
      <c r="E56" s="8">
        <f>G35</f>
        <v>0.75221238938053103</v>
      </c>
      <c r="F56" s="8">
        <f>I35</f>
        <v>1.2555066079295154</v>
      </c>
      <c r="G56" s="8">
        <f>J35</f>
        <v>1.4254385964912282</v>
      </c>
    </row>
    <row r="57" spans="2:10" x14ac:dyDescent="0.25">
      <c r="B57" t="s">
        <v>58</v>
      </c>
      <c r="C57" s="8">
        <f>C39</f>
        <v>0.53215077605321504</v>
      </c>
      <c r="D57" s="8">
        <f>D39</f>
        <v>0.66666666666666663</v>
      </c>
      <c r="E57" s="8">
        <f>G39</f>
        <v>0.68584070796460184</v>
      </c>
      <c r="F57" s="8">
        <f>I39</f>
        <v>0.85903083700440519</v>
      </c>
      <c r="G57" s="8">
        <f>J39</f>
        <v>1.0307017543859649</v>
      </c>
    </row>
  </sheetData>
  <pageMargins left="0.7" right="0.7" top="0.75" bottom="0.75" header="0.3" footer="0.3"/>
  <pageSetup paperSize="9" scale="2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7" zoomScale="75" zoomScaleNormal="75" workbookViewId="0">
      <selection activeCell="K56" sqref="K56"/>
    </sheetView>
  </sheetViews>
  <sheetFormatPr defaultRowHeight="15" x14ac:dyDescent="0.25"/>
  <cols>
    <col min="1" max="1" width="21.140625" customWidth="1"/>
    <col min="2" max="2" width="11.5703125" customWidth="1"/>
  </cols>
  <sheetData>
    <row r="1" spans="1:10" x14ac:dyDescent="0.25">
      <c r="A1" s="2" t="s">
        <v>39</v>
      </c>
      <c r="B1" t="s">
        <v>29</v>
      </c>
      <c r="C1">
        <f>1/24</f>
        <v>4.1666666666666664E-2</v>
      </c>
      <c r="D1">
        <v>1</v>
      </c>
      <c r="E1">
        <v>4</v>
      </c>
      <c r="F1">
        <v>8</v>
      </c>
      <c r="G1">
        <v>14</v>
      </c>
      <c r="H1">
        <v>33</v>
      </c>
      <c r="I1">
        <v>53</v>
      </c>
      <c r="J1">
        <v>90</v>
      </c>
    </row>
    <row r="2" spans="1:10" x14ac:dyDescent="0.25">
      <c r="A2" s="2"/>
      <c r="B2" t="s">
        <v>40</v>
      </c>
      <c r="C2" t="s">
        <v>31</v>
      </c>
      <c r="D2" t="s">
        <v>32</v>
      </c>
      <c r="E2" t="s">
        <v>33</v>
      </c>
      <c r="F2" t="s">
        <v>47</v>
      </c>
      <c r="G2" t="s">
        <v>34</v>
      </c>
      <c r="H2" t="s">
        <v>35</v>
      </c>
      <c r="I2" t="s">
        <v>36</v>
      </c>
      <c r="J2" t="s">
        <v>37</v>
      </c>
    </row>
    <row r="3" spans="1:10" x14ac:dyDescent="0.25"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B4">
        <v>0.5</v>
      </c>
      <c r="C4">
        <v>1.9E-2</v>
      </c>
      <c r="D4">
        <v>1.9E-2</v>
      </c>
      <c r="E4">
        <v>2.3E-2</v>
      </c>
      <c r="G4">
        <f>'Fe(II)'!$G4</f>
        <v>2.5000000000000001E-2</v>
      </c>
      <c r="H4">
        <f>'Fe(II)'!H4</f>
        <v>2.3E-2</v>
      </c>
      <c r="I4">
        <f>'Fe(II)'!I4</f>
        <v>2.4E-2</v>
      </c>
      <c r="J4">
        <f>'Fe(II)'!J4</f>
        <v>2.4E-2</v>
      </c>
    </row>
    <row r="5" spans="1:10" x14ac:dyDescent="0.25">
      <c r="B5">
        <v>1</v>
      </c>
      <c r="C5">
        <v>4.2999999999999997E-2</v>
      </c>
      <c r="D5">
        <v>4.2000000000000003E-2</v>
      </c>
      <c r="E5">
        <v>4.7E-2</v>
      </c>
      <c r="G5">
        <f>'Fe(II)'!$G5</f>
        <v>4.7E-2</v>
      </c>
      <c r="H5">
        <f>'Fe(II)'!H5</f>
        <v>4.7E-2</v>
      </c>
      <c r="I5">
        <f>'Fe(II)'!I5</f>
        <v>4.5999999999999999E-2</v>
      </c>
      <c r="J5">
        <f>'Fe(II)'!J5</f>
        <v>4.4999999999999998E-2</v>
      </c>
    </row>
    <row r="6" spans="1:10" x14ac:dyDescent="0.25">
      <c r="B6">
        <v>5</v>
      </c>
      <c r="C6">
        <v>0.223</v>
      </c>
      <c r="D6">
        <v>0.22600000000000001</v>
      </c>
      <c r="E6">
        <v>0.23</v>
      </c>
      <c r="G6">
        <f>'Fe(II)'!$G6</f>
        <v>0.22500000000000001</v>
      </c>
      <c r="H6">
        <f>'Fe(II)'!H6</f>
        <v>0.23100000000000001</v>
      </c>
      <c r="I6">
        <f>'Fe(II)'!I6</f>
        <v>0.22900000000000001</v>
      </c>
      <c r="J6">
        <f>'Fe(II)'!J6</f>
        <v>0.22900000000000001</v>
      </c>
    </row>
    <row r="7" spans="1:10" x14ac:dyDescent="0.25">
      <c r="B7">
        <v>10</v>
      </c>
      <c r="C7">
        <v>0.44900000000000001</v>
      </c>
      <c r="D7">
        <v>0.44900000000000001</v>
      </c>
      <c r="E7">
        <v>0.45800000000000002</v>
      </c>
      <c r="G7">
        <f>'Fe(II)'!$G7</f>
        <v>0.45800000000000002</v>
      </c>
      <c r="H7">
        <f>'Fe(II)'!H7</f>
        <v>0.46500000000000002</v>
      </c>
      <c r="I7">
        <f>'Fe(II)'!I7</f>
        <v>0.46</v>
      </c>
      <c r="J7">
        <f>'Fe(II)'!J7</f>
        <v>0.46</v>
      </c>
    </row>
    <row r="8" spans="1:10" x14ac:dyDescent="0.25">
      <c r="B8">
        <v>20</v>
      </c>
      <c r="C8">
        <v>0.90500000000000003</v>
      </c>
      <c r="D8">
        <v>0.9</v>
      </c>
      <c r="E8">
        <v>0.91600000000000004</v>
      </c>
      <c r="G8">
        <f>'Fe(II)'!$G8</f>
        <v>0.90200000000000002</v>
      </c>
      <c r="H8">
        <f>'Fe(II)'!H8</f>
        <v>0.92300000000000004</v>
      </c>
      <c r="I8">
        <f>'Fe(II)'!I8</f>
        <v>0.90400000000000003</v>
      </c>
      <c r="J8">
        <f>'Fe(II)'!J8</f>
        <v>0.91</v>
      </c>
    </row>
    <row r="9" spans="1:10" x14ac:dyDescent="0.25">
      <c r="B9" t="s">
        <v>41</v>
      </c>
      <c r="C9">
        <v>4.5100000000000001E-2</v>
      </c>
      <c r="D9">
        <v>4.4999999999999998E-2</v>
      </c>
      <c r="E9">
        <v>4.58E-2</v>
      </c>
      <c r="F9" s="21">
        <f>AVERAGE(C9:E9,G9:J9)</f>
        <v>4.5471428571428572E-2</v>
      </c>
      <c r="G9">
        <f>'Fe(II)'!$G9</f>
        <v>4.5199999999999997E-2</v>
      </c>
      <c r="H9">
        <f>'Fe(II)'!H9</f>
        <v>4.6199999999999998E-2</v>
      </c>
      <c r="I9">
        <f>'Fe(II)'!I9</f>
        <v>4.5400000000000003E-2</v>
      </c>
      <c r="J9">
        <f>'Fe(II)'!J9</f>
        <v>4.5600000000000002E-2</v>
      </c>
    </row>
    <row r="11" spans="1:10" x14ac:dyDescent="0.25">
      <c r="A11" s="2" t="s">
        <v>38</v>
      </c>
    </row>
    <row r="12" spans="1:10" x14ac:dyDescent="0.25">
      <c r="B12" s="10" t="s">
        <v>22</v>
      </c>
      <c r="C12">
        <v>5.6000000000000001E-2</v>
      </c>
      <c r="D12">
        <v>8.5000000000000006E-2</v>
      </c>
      <c r="E12">
        <v>9.2999999999999999E-2</v>
      </c>
      <c r="F12">
        <v>9.7000000000000003E-2</v>
      </c>
      <c r="G12">
        <v>9.0999999999999998E-2</v>
      </c>
      <c r="H12">
        <v>0.111</v>
      </c>
      <c r="I12">
        <v>0.13</v>
      </c>
      <c r="J12">
        <v>0.156</v>
      </c>
    </row>
    <row r="13" spans="1:10" x14ac:dyDescent="0.25">
      <c r="B13" s="10" t="s">
        <v>23</v>
      </c>
      <c r="C13">
        <v>6.3E-2</v>
      </c>
      <c r="D13">
        <v>9.4E-2</v>
      </c>
      <c r="E13">
        <v>0.10199999999999999</v>
      </c>
      <c r="F13">
        <v>0.1</v>
      </c>
      <c r="G13">
        <v>0.111</v>
      </c>
      <c r="H13">
        <v>0.126</v>
      </c>
      <c r="I13">
        <v>0.15</v>
      </c>
      <c r="J13">
        <v>0.16700000000000001</v>
      </c>
    </row>
    <row r="14" spans="1:10" x14ac:dyDescent="0.25">
      <c r="B14" s="10" t="s">
        <v>24</v>
      </c>
      <c r="C14">
        <v>6.2E-2</v>
      </c>
      <c r="D14">
        <v>8.8999999999999996E-2</v>
      </c>
      <c r="E14">
        <v>0.106</v>
      </c>
      <c r="F14">
        <v>0.10100000000000001</v>
      </c>
      <c r="G14">
        <v>0.108</v>
      </c>
      <c r="H14">
        <v>0.125</v>
      </c>
      <c r="I14">
        <v>0.14599999999999999</v>
      </c>
      <c r="J14">
        <v>0.16800000000000001</v>
      </c>
    </row>
    <row r="15" spans="1:10" x14ac:dyDescent="0.25">
      <c r="B15" s="10" t="s">
        <v>17</v>
      </c>
      <c r="C15">
        <v>8.4000000000000005E-2</v>
      </c>
      <c r="D15">
        <v>0.09</v>
      </c>
      <c r="E15" s="13"/>
      <c r="F15" s="13"/>
      <c r="G15" s="13">
        <v>9.0999999999999998E-2</v>
      </c>
      <c r="H15" s="13"/>
      <c r="I15" s="13">
        <v>0.10100000000000001</v>
      </c>
      <c r="J15" s="13">
        <v>9.2999999999999999E-2</v>
      </c>
    </row>
    <row r="16" spans="1:10" x14ac:dyDescent="0.25">
      <c r="B16" s="10" t="s">
        <v>25</v>
      </c>
      <c r="C16">
        <v>6.5000000000000002E-2</v>
      </c>
      <c r="D16">
        <v>0.10100000000000001</v>
      </c>
      <c r="E16" s="13">
        <v>0.104</v>
      </c>
      <c r="F16" s="13">
        <v>0.114</v>
      </c>
      <c r="G16" s="13">
        <v>0.13500000000000001</v>
      </c>
      <c r="H16" s="13">
        <v>0.16200000000000001</v>
      </c>
      <c r="I16" s="13">
        <v>0.19400000000000001</v>
      </c>
      <c r="J16" s="13">
        <v>0.221</v>
      </c>
    </row>
    <row r="17" spans="1:11" x14ac:dyDescent="0.25">
      <c r="B17" s="10" t="s">
        <v>26</v>
      </c>
      <c r="C17">
        <v>6.2E-2</v>
      </c>
      <c r="D17">
        <v>8.8999999999999996E-2</v>
      </c>
      <c r="E17" s="13">
        <v>0.10199999999999999</v>
      </c>
      <c r="F17" s="13">
        <v>0.104</v>
      </c>
      <c r="G17" s="13">
        <v>0.128</v>
      </c>
      <c r="H17" s="13">
        <v>0.16200000000000001</v>
      </c>
      <c r="I17" s="13">
        <v>0.18</v>
      </c>
      <c r="J17" s="13">
        <v>0.20399999999999999</v>
      </c>
    </row>
    <row r="18" spans="1:11" x14ac:dyDescent="0.25">
      <c r="B18" t="s">
        <v>19</v>
      </c>
      <c r="C18">
        <v>6.5000000000000002E-2</v>
      </c>
      <c r="D18">
        <v>9.8000000000000004E-2</v>
      </c>
      <c r="E18" s="13">
        <v>0.105</v>
      </c>
      <c r="F18" s="13">
        <v>0.113</v>
      </c>
      <c r="G18" s="13">
        <v>0.13500000000000001</v>
      </c>
      <c r="H18" s="13">
        <v>0.16200000000000001</v>
      </c>
      <c r="I18" s="13">
        <v>0.189</v>
      </c>
      <c r="J18" s="13">
        <v>0.22500000000000001</v>
      </c>
    </row>
    <row r="19" spans="1:11" x14ac:dyDescent="0.25">
      <c r="B19" t="s">
        <v>20</v>
      </c>
      <c r="C19">
        <v>9.6000000000000002E-2</v>
      </c>
      <c r="D19">
        <v>0.109</v>
      </c>
      <c r="E19" s="13"/>
      <c r="F19" s="13"/>
      <c r="G19" s="13">
        <v>9.1999999999999998E-2</v>
      </c>
      <c r="I19" s="13">
        <v>9.0999999999999998E-2</v>
      </c>
      <c r="J19" s="13">
        <v>0.10100000000000001</v>
      </c>
    </row>
    <row r="20" spans="1:11" x14ac:dyDescent="0.25">
      <c r="B20" t="s">
        <v>12</v>
      </c>
      <c r="C20">
        <v>8.6999999999999994E-2</v>
      </c>
      <c r="D20">
        <v>0.13400000000000001</v>
      </c>
      <c r="E20" s="13">
        <v>0.193</v>
      </c>
      <c r="F20" s="13">
        <v>0.223</v>
      </c>
      <c r="G20" s="13">
        <v>0.26700000000000002</v>
      </c>
      <c r="H20" s="13">
        <v>0.27500000000000002</v>
      </c>
      <c r="I20" s="13">
        <v>0.29299999999999998</v>
      </c>
      <c r="J20" s="13">
        <v>0.318</v>
      </c>
    </row>
    <row r="21" spans="1:11" x14ac:dyDescent="0.25">
      <c r="B21" t="s">
        <v>15</v>
      </c>
      <c r="C21">
        <v>9.6000000000000002E-2</v>
      </c>
      <c r="D21">
        <v>0.114</v>
      </c>
      <c r="E21" s="13">
        <v>0.184</v>
      </c>
      <c r="F21" s="13">
        <v>0.20899999999999999</v>
      </c>
      <c r="G21" s="13">
        <v>0.26900000000000002</v>
      </c>
      <c r="H21" s="13">
        <v>0.308</v>
      </c>
      <c r="I21" s="13">
        <v>0.33400000000000002</v>
      </c>
      <c r="J21" s="13">
        <v>0.36799999999999999</v>
      </c>
    </row>
    <row r="22" spans="1:11" x14ac:dyDescent="0.25">
      <c r="B22" t="s">
        <v>18</v>
      </c>
      <c r="C22">
        <v>7.9000000000000001E-2</v>
      </c>
      <c r="D22">
        <v>0.124</v>
      </c>
      <c r="E22" s="13">
        <v>0.19</v>
      </c>
      <c r="F22" s="13">
        <v>0.19500000000000001</v>
      </c>
      <c r="G22" s="13">
        <v>0.24099999999999999</v>
      </c>
      <c r="H22" s="13">
        <v>0.25700000000000001</v>
      </c>
      <c r="I22" s="13">
        <v>0.28299999999999997</v>
      </c>
      <c r="J22" s="13">
        <v>0.32800000000000001</v>
      </c>
    </row>
    <row r="23" spans="1:11" x14ac:dyDescent="0.25">
      <c r="B23" t="s">
        <v>14</v>
      </c>
      <c r="C23">
        <v>0.09</v>
      </c>
      <c r="D23">
        <v>9.6000000000000002E-2</v>
      </c>
      <c r="G23" s="13">
        <v>0.108</v>
      </c>
      <c r="I23" s="13">
        <v>0.11600000000000001</v>
      </c>
      <c r="J23" s="13">
        <v>0.114</v>
      </c>
    </row>
    <row r="24" spans="1:11" x14ac:dyDescent="0.25">
      <c r="B24" t="s">
        <v>10</v>
      </c>
      <c r="C24">
        <v>8.5999999999999993E-2</v>
      </c>
      <c r="D24">
        <v>0.127</v>
      </c>
      <c r="E24">
        <v>0.111</v>
      </c>
      <c r="F24">
        <v>0.112</v>
      </c>
      <c r="G24" s="13">
        <v>0.121</v>
      </c>
      <c r="H24" s="13">
        <v>0.13</v>
      </c>
      <c r="I24" s="13">
        <v>0.13200000000000001</v>
      </c>
      <c r="J24" s="13">
        <v>0.14000000000000001</v>
      </c>
    </row>
    <row r="27" spans="1:11" x14ac:dyDescent="0.25">
      <c r="A27" s="2" t="s">
        <v>42</v>
      </c>
      <c r="E27" s="13"/>
      <c r="F27" s="13"/>
    </row>
    <row r="28" spans="1:11" x14ac:dyDescent="0.25">
      <c r="A28" s="10"/>
      <c r="B28" s="10" t="s">
        <v>22</v>
      </c>
      <c r="C28" s="14">
        <f t="shared" ref="C28:J30" si="0">C12/C$9</f>
        <v>1.2416851441241685</v>
      </c>
      <c r="D28" s="14">
        <f t="shared" si="0"/>
        <v>1.8888888888888891</v>
      </c>
      <c r="E28" s="15">
        <f t="shared" si="0"/>
        <v>2.0305676855895198</v>
      </c>
      <c r="F28" s="15">
        <f t="shared" si="0"/>
        <v>2.1332076657241594</v>
      </c>
      <c r="G28" s="8">
        <f t="shared" si="0"/>
        <v>2.0132743362831858</v>
      </c>
      <c r="H28" s="15">
        <f>H12/H$9</f>
        <v>2.4025974025974026</v>
      </c>
      <c r="I28" s="8">
        <f t="shared" si="0"/>
        <v>2.8634361233480177</v>
      </c>
      <c r="J28" s="8">
        <f t="shared" si="0"/>
        <v>3.4210526315789473</v>
      </c>
      <c r="K28" s="8"/>
    </row>
    <row r="29" spans="1:11" x14ac:dyDescent="0.25">
      <c r="A29" s="10"/>
      <c r="B29" s="10" t="s">
        <v>23</v>
      </c>
      <c r="C29" s="14">
        <f t="shared" si="0"/>
        <v>1.3968957871396896</v>
      </c>
      <c r="D29" s="14">
        <f t="shared" si="0"/>
        <v>2.088888888888889</v>
      </c>
      <c r="E29" s="15">
        <f t="shared" si="0"/>
        <v>2.2270742358078599</v>
      </c>
      <c r="F29" s="15">
        <f t="shared" si="0"/>
        <v>2.1991831605403709</v>
      </c>
      <c r="G29" s="8">
        <f t="shared" si="0"/>
        <v>2.4557522123893807</v>
      </c>
      <c r="H29" s="15">
        <f>H13/H$9</f>
        <v>2.7272727272727275</v>
      </c>
      <c r="I29" s="8">
        <f t="shared" si="0"/>
        <v>3.3039647577092506</v>
      </c>
      <c r="J29" s="8">
        <f t="shared" si="0"/>
        <v>3.6622807017543861</v>
      </c>
      <c r="K29" s="8"/>
    </row>
    <row r="30" spans="1:11" x14ac:dyDescent="0.25">
      <c r="A30" s="10"/>
      <c r="B30" s="10" t="s">
        <v>24</v>
      </c>
      <c r="C30" s="14">
        <f t="shared" si="0"/>
        <v>1.3747228381374723</v>
      </c>
      <c r="D30" s="14">
        <f t="shared" si="0"/>
        <v>1.9777777777777779</v>
      </c>
      <c r="E30" s="15">
        <f t="shared" si="0"/>
        <v>2.3144104803493448</v>
      </c>
      <c r="F30" s="15">
        <f t="shared" si="0"/>
        <v>2.2211749921457744</v>
      </c>
      <c r="G30" s="8">
        <f t="shared" si="0"/>
        <v>2.3893805309734515</v>
      </c>
      <c r="H30" s="15">
        <f>H14/H$9</f>
        <v>2.7056277056277058</v>
      </c>
      <c r="I30" s="8">
        <f t="shared" si="0"/>
        <v>3.2158590308370041</v>
      </c>
      <c r="J30" s="8">
        <f t="shared" si="0"/>
        <v>3.6842105263157894</v>
      </c>
      <c r="K30" s="8"/>
    </row>
    <row r="31" spans="1:11" x14ac:dyDescent="0.25">
      <c r="A31" s="10"/>
      <c r="B31" s="10" t="s">
        <v>17</v>
      </c>
      <c r="C31" s="14">
        <f t="shared" ref="C31:D33" si="1">C15/C$9</f>
        <v>1.8625277161862528</v>
      </c>
      <c r="D31" s="14">
        <f t="shared" si="1"/>
        <v>2</v>
      </c>
      <c r="E31" s="15"/>
      <c r="F31" s="15"/>
      <c r="G31" s="8">
        <f t="shared" ref="G31:J33" si="2">G15/G$9</f>
        <v>2.0132743362831858</v>
      </c>
      <c r="H31" s="15"/>
      <c r="I31" s="8">
        <f t="shared" si="2"/>
        <v>2.2246696035242293</v>
      </c>
      <c r="J31" s="8">
        <f t="shared" si="2"/>
        <v>2.0394736842105261</v>
      </c>
      <c r="K31" s="8"/>
    </row>
    <row r="32" spans="1:11" x14ac:dyDescent="0.25">
      <c r="A32" s="10"/>
      <c r="B32" s="10" t="s">
        <v>25</v>
      </c>
      <c r="C32" s="14">
        <f t="shared" si="1"/>
        <v>1.4412416851441241</v>
      </c>
      <c r="D32" s="14">
        <f t="shared" si="1"/>
        <v>2.2444444444444445</v>
      </c>
      <c r="E32" s="15">
        <f>E16/E$9</f>
        <v>2.2707423580786026</v>
      </c>
      <c r="F32" s="15">
        <f>F16/F$9</f>
        <v>2.5070688030160229</v>
      </c>
      <c r="G32" s="8">
        <f t="shared" si="2"/>
        <v>2.9867256637168147</v>
      </c>
      <c r="H32" s="15">
        <f>H16/H$9</f>
        <v>3.5064935064935066</v>
      </c>
      <c r="I32" s="8">
        <f t="shared" si="2"/>
        <v>4.2731277533039647</v>
      </c>
      <c r="J32" s="8">
        <f t="shared" si="2"/>
        <v>4.8464912280701755</v>
      </c>
      <c r="K32" s="8"/>
    </row>
    <row r="33" spans="1:11" x14ac:dyDescent="0.25">
      <c r="A33" s="10"/>
      <c r="B33" s="10" t="s">
        <v>26</v>
      </c>
      <c r="C33" s="14">
        <f t="shared" si="1"/>
        <v>1.3747228381374723</v>
      </c>
      <c r="D33" s="14">
        <f t="shared" si="1"/>
        <v>1.9777777777777779</v>
      </c>
      <c r="E33" s="14">
        <f>E17/E$9</f>
        <v>2.2270742358078599</v>
      </c>
      <c r="F33" s="15">
        <f t="shared" ref="F33:G40" si="3">F17/F$9</f>
        <v>2.2871504869619854</v>
      </c>
      <c r="G33" s="8">
        <f t="shared" si="2"/>
        <v>2.8318584070796464</v>
      </c>
      <c r="H33" s="15">
        <f t="shared" si="2"/>
        <v>3.5064935064935066</v>
      </c>
      <c r="I33" s="8">
        <f t="shared" si="2"/>
        <v>3.964757709251101</v>
      </c>
      <c r="J33" s="8">
        <f t="shared" si="2"/>
        <v>4.473684210526315</v>
      </c>
      <c r="K33" s="8"/>
    </row>
    <row r="34" spans="1:11" x14ac:dyDescent="0.25">
      <c r="B34" t="s">
        <v>19</v>
      </c>
      <c r="C34" s="14">
        <f t="shared" ref="C34:E40" si="4">C18/C$9</f>
        <v>1.4412416851441241</v>
      </c>
      <c r="D34" s="14">
        <f t="shared" si="4"/>
        <v>2.177777777777778</v>
      </c>
      <c r="E34" s="14">
        <f t="shared" si="4"/>
        <v>2.2925764192139737</v>
      </c>
      <c r="F34" s="15">
        <f t="shared" si="3"/>
        <v>2.4850769714106189</v>
      </c>
      <c r="G34" s="8">
        <f t="shared" si="3"/>
        <v>2.9867256637168147</v>
      </c>
      <c r="H34" s="15">
        <f>H18/H$9</f>
        <v>3.5064935064935066</v>
      </c>
      <c r="I34" s="8">
        <f t="shared" ref="I34:J34" si="5">I18/I$9</f>
        <v>4.1629955947136565</v>
      </c>
      <c r="J34" s="8">
        <f t="shared" si="5"/>
        <v>4.9342105263157894</v>
      </c>
      <c r="K34" s="8"/>
    </row>
    <row r="35" spans="1:11" x14ac:dyDescent="0.25">
      <c r="B35" t="s">
        <v>20</v>
      </c>
      <c r="C35" s="14">
        <f t="shared" si="4"/>
        <v>2.1286031042128601</v>
      </c>
      <c r="D35" s="14">
        <f t="shared" si="4"/>
        <v>2.4222222222222225</v>
      </c>
      <c r="E35" s="14"/>
      <c r="F35" s="15"/>
      <c r="G35" s="8">
        <f>G19/G$9</f>
        <v>2.0353982300884956</v>
      </c>
      <c r="H35" s="15"/>
      <c r="I35" s="8">
        <f t="shared" ref="I35:J35" si="6">I19/I$9</f>
        <v>2.0044052863436121</v>
      </c>
      <c r="J35" s="8">
        <f t="shared" si="6"/>
        <v>2.2149122807017543</v>
      </c>
      <c r="K35" s="8"/>
    </row>
    <row r="36" spans="1:11" x14ac:dyDescent="0.25">
      <c r="B36" t="s">
        <v>12</v>
      </c>
      <c r="C36" s="14">
        <f t="shared" si="4"/>
        <v>1.9290465631929046</v>
      </c>
      <c r="D36" s="14">
        <f t="shared" si="4"/>
        <v>2.9777777777777779</v>
      </c>
      <c r="E36" s="14">
        <f t="shared" si="4"/>
        <v>4.2139737991266379</v>
      </c>
      <c r="F36" s="15">
        <f t="shared" si="3"/>
        <v>4.9041784480050268</v>
      </c>
      <c r="G36" s="8">
        <f t="shared" si="3"/>
        <v>5.9070796460177002</v>
      </c>
      <c r="H36" s="15">
        <f>H20/H$9</f>
        <v>5.9523809523809534</v>
      </c>
      <c r="I36" s="8">
        <f t="shared" ref="I36:J36" si="7">I20/I$9</f>
        <v>6.4537444933920698</v>
      </c>
      <c r="J36" s="8">
        <f t="shared" si="7"/>
        <v>6.9736842105263159</v>
      </c>
      <c r="K36" s="8"/>
    </row>
    <row r="37" spans="1:11" x14ac:dyDescent="0.25">
      <c r="B37" t="s">
        <v>15</v>
      </c>
      <c r="C37" s="14">
        <f t="shared" si="4"/>
        <v>2.1286031042128601</v>
      </c>
      <c r="D37" s="14">
        <f t="shared" si="4"/>
        <v>2.5333333333333337</v>
      </c>
      <c r="E37" s="14">
        <f t="shared" si="4"/>
        <v>4.0174672489082965</v>
      </c>
      <c r="F37" s="15">
        <f t="shared" si="3"/>
        <v>4.5962928055293748</v>
      </c>
      <c r="G37" s="8">
        <f t="shared" si="3"/>
        <v>5.9513274336283191</v>
      </c>
      <c r="H37" s="15">
        <f>H21/H$9</f>
        <v>6.666666666666667</v>
      </c>
      <c r="I37" s="8">
        <f t="shared" ref="I37:J37" si="8">I21/I$9</f>
        <v>7.356828193832599</v>
      </c>
      <c r="J37" s="8">
        <f t="shared" si="8"/>
        <v>8.0701754385964914</v>
      </c>
    </row>
    <row r="38" spans="1:11" x14ac:dyDescent="0.25">
      <c r="B38" t="s">
        <v>18</v>
      </c>
      <c r="C38" s="14">
        <f t="shared" si="4"/>
        <v>1.7516629711751663</v>
      </c>
      <c r="D38" s="14">
        <f t="shared" si="4"/>
        <v>2.7555555555555555</v>
      </c>
      <c r="E38" s="14">
        <f t="shared" si="4"/>
        <v>4.1484716157205241</v>
      </c>
      <c r="F38" s="15">
        <f t="shared" si="3"/>
        <v>4.2884071630537228</v>
      </c>
      <c r="G38" s="8">
        <f t="shared" si="3"/>
        <v>5.331858407079646</v>
      </c>
      <c r="H38" s="15">
        <f>H22/H$9</f>
        <v>5.562770562770563</v>
      </c>
      <c r="I38" s="8">
        <f t="shared" ref="I38:J38" si="9">I22/I$9</f>
        <v>6.2334801762114527</v>
      </c>
      <c r="J38" s="8">
        <f t="shared" si="9"/>
        <v>7.192982456140351</v>
      </c>
    </row>
    <row r="39" spans="1:11" x14ac:dyDescent="0.25">
      <c r="B39" t="s">
        <v>14</v>
      </c>
      <c r="C39" s="14">
        <f t="shared" si="4"/>
        <v>1.9955654101995564</v>
      </c>
      <c r="D39" s="14">
        <f t="shared" si="4"/>
        <v>2.1333333333333333</v>
      </c>
      <c r="E39" s="14"/>
      <c r="F39" s="15"/>
      <c r="G39" s="8">
        <f>G23/G$9</f>
        <v>2.3893805309734515</v>
      </c>
      <c r="H39" s="15"/>
      <c r="I39" s="8">
        <f t="shared" ref="I39:J39" si="10">I23/I$9</f>
        <v>2.5550660792951541</v>
      </c>
      <c r="J39" s="8">
        <f t="shared" si="10"/>
        <v>2.5</v>
      </c>
    </row>
    <row r="40" spans="1:11" x14ac:dyDescent="0.25">
      <c r="B40" t="s">
        <v>10</v>
      </c>
      <c r="C40" s="14">
        <f t="shared" si="4"/>
        <v>1.9068736141906872</v>
      </c>
      <c r="D40" s="14">
        <f t="shared" si="4"/>
        <v>2.8222222222222224</v>
      </c>
      <c r="E40" s="14">
        <f t="shared" si="4"/>
        <v>2.4235807860262009</v>
      </c>
      <c r="F40" s="15">
        <f t="shared" si="3"/>
        <v>2.4630851398052154</v>
      </c>
      <c r="G40" s="8">
        <f t="shared" si="3"/>
        <v>2.6769911504424782</v>
      </c>
      <c r="H40" s="15">
        <f>H24/H$9</f>
        <v>2.8138528138528143</v>
      </c>
      <c r="I40" s="8">
        <f t="shared" ref="I40:J40" si="11">I24/I$9</f>
        <v>2.9074889867841409</v>
      </c>
      <c r="J40" s="8">
        <f t="shared" si="11"/>
        <v>3.0701754385964914</v>
      </c>
    </row>
    <row r="43" spans="1:11" x14ac:dyDescent="0.25">
      <c r="B43" s="2" t="s">
        <v>7</v>
      </c>
    </row>
    <row r="44" spans="1:11" x14ac:dyDescent="0.25">
      <c r="B44" t="s">
        <v>16</v>
      </c>
      <c r="C44" s="8">
        <f t="shared" ref="C44:H44" si="12">AVERAGE(C28:C30)</f>
        <v>1.3377679231337769</v>
      </c>
      <c r="D44" s="8">
        <f t="shared" si="12"/>
        <v>1.9851851851851852</v>
      </c>
      <c r="E44" s="8">
        <f t="shared" si="12"/>
        <v>2.1906841339155747</v>
      </c>
      <c r="F44" s="8">
        <f t="shared" si="12"/>
        <v>2.1845219394701019</v>
      </c>
      <c r="G44" s="8">
        <f t="shared" si="12"/>
        <v>2.2861356932153392</v>
      </c>
      <c r="H44" s="8">
        <f t="shared" si="12"/>
        <v>2.6118326118326123</v>
      </c>
      <c r="I44" s="8">
        <f t="shared" ref="I44:J44" si="13">AVERAGE(I28:I30)</f>
        <v>3.1277533039647576</v>
      </c>
      <c r="J44" s="8">
        <f t="shared" si="13"/>
        <v>3.5891812865497079</v>
      </c>
    </row>
    <row r="45" spans="1:11" x14ac:dyDescent="0.25">
      <c r="B45" t="s">
        <v>19</v>
      </c>
      <c r="C45" s="8">
        <f t="shared" ref="C45:H45" si="14">AVERAGE(C32:C34)</f>
        <v>1.4190687361419068</v>
      </c>
      <c r="D45" s="8">
        <f t="shared" si="14"/>
        <v>2.1333333333333333</v>
      </c>
      <c r="E45" s="8">
        <f t="shared" si="14"/>
        <v>2.2634643377001455</v>
      </c>
      <c r="F45" s="8">
        <f t="shared" si="14"/>
        <v>2.4264320871295424</v>
      </c>
      <c r="G45" s="8">
        <f t="shared" si="14"/>
        <v>2.9351032448377588</v>
      </c>
      <c r="H45" s="8">
        <f t="shared" si="14"/>
        <v>3.506493506493507</v>
      </c>
      <c r="I45" s="8">
        <f t="shared" ref="I45:J45" si="15">AVERAGE(I32:I34)</f>
        <v>4.1336270190895741</v>
      </c>
      <c r="J45" s="8">
        <f t="shared" si="15"/>
        <v>4.7514619883040927</v>
      </c>
    </row>
    <row r="46" spans="1:11" x14ac:dyDescent="0.25">
      <c r="B46" t="s">
        <v>13</v>
      </c>
      <c r="C46" s="8">
        <f t="shared" ref="C46:H46" si="16">AVERAGE(C36:C38)</f>
        <v>1.9364375461936438</v>
      </c>
      <c r="D46" s="8">
        <f t="shared" si="16"/>
        <v>2.7555555555555551</v>
      </c>
      <c r="E46" s="8">
        <f t="shared" si="16"/>
        <v>4.1266375545851526</v>
      </c>
      <c r="F46" s="8">
        <f t="shared" si="16"/>
        <v>4.5962928055293748</v>
      </c>
      <c r="G46" s="8">
        <f t="shared" si="16"/>
        <v>5.7300884955752212</v>
      </c>
      <c r="H46" s="8">
        <f t="shared" si="16"/>
        <v>6.0606060606060614</v>
      </c>
      <c r="I46" s="8">
        <f t="shared" ref="I46:J46" si="17">AVERAGE(I36:I38)</f>
        <v>6.6813509544787069</v>
      </c>
      <c r="J46" s="8">
        <f t="shared" si="17"/>
        <v>7.4122807017543861</v>
      </c>
    </row>
    <row r="47" spans="1:11" x14ac:dyDescent="0.25">
      <c r="B47" t="s">
        <v>10</v>
      </c>
      <c r="C47" s="8">
        <f t="shared" ref="C47:H47" si="18">C40</f>
        <v>1.9068736141906872</v>
      </c>
      <c r="D47" s="8">
        <f t="shared" si="18"/>
        <v>2.8222222222222224</v>
      </c>
      <c r="E47" s="8">
        <f t="shared" si="18"/>
        <v>2.4235807860262009</v>
      </c>
      <c r="F47" s="8">
        <f t="shared" si="18"/>
        <v>2.4630851398052154</v>
      </c>
      <c r="G47" s="8">
        <f t="shared" si="18"/>
        <v>2.6769911504424782</v>
      </c>
      <c r="H47" s="8">
        <f t="shared" si="18"/>
        <v>2.8138528138528143</v>
      </c>
      <c r="I47" s="8">
        <f t="shared" ref="I47:J47" si="19">I40</f>
        <v>2.9074889867841409</v>
      </c>
      <c r="J47" s="8">
        <f t="shared" si="19"/>
        <v>3.0701754385964914</v>
      </c>
    </row>
    <row r="48" spans="1:11" x14ac:dyDescent="0.25">
      <c r="C48" s="8"/>
      <c r="D48" s="8"/>
      <c r="E48" s="8"/>
      <c r="F48" s="8"/>
      <c r="G48" s="8"/>
      <c r="H48" s="8"/>
      <c r="I48" s="8"/>
      <c r="J48" s="8"/>
    </row>
    <row r="49" spans="2:10" x14ac:dyDescent="0.25">
      <c r="B49" s="2" t="s">
        <v>8</v>
      </c>
      <c r="C49" s="8"/>
      <c r="D49" s="8"/>
      <c r="E49" s="8"/>
      <c r="F49" s="8"/>
      <c r="G49" s="8"/>
      <c r="H49" s="8"/>
      <c r="I49" s="8"/>
      <c r="J49" s="8"/>
    </row>
    <row r="50" spans="2:10" x14ac:dyDescent="0.25">
      <c r="B50" t="s">
        <v>16</v>
      </c>
      <c r="C50" s="8">
        <f t="shared" ref="C50:H50" si="20">STDEV(C28:C30)</f>
        <v>8.3945430093130449E-2</v>
      </c>
      <c r="D50" s="8">
        <f t="shared" si="20"/>
        <v>0.10020555006273096</v>
      </c>
      <c r="E50" s="8">
        <f t="shared" si="20"/>
        <v>0.14537834319823981</v>
      </c>
      <c r="F50" s="8">
        <f t="shared" si="20"/>
        <v>4.5779648118953707E-2</v>
      </c>
      <c r="G50" s="8">
        <f t="shared" si="20"/>
        <v>0.23862374170152575</v>
      </c>
      <c r="H50" s="8">
        <f t="shared" si="20"/>
        <v>0.18152591090056469</v>
      </c>
      <c r="I50" s="8">
        <f t="shared" ref="I50:J50" si="21">STDEV(I28:I30)</f>
        <v>0.23310584238454513</v>
      </c>
      <c r="J50" s="8">
        <f t="shared" si="21"/>
        <v>0.14601596751051302</v>
      </c>
    </row>
    <row r="51" spans="2:10" x14ac:dyDescent="0.25">
      <c r="B51" t="s">
        <v>19</v>
      </c>
      <c r="C51" s="8">
        <f t="shared" ref="C51:H51" si="22">STDEV(C32:C34)</f>
        <v>3.8404674225473938E-2</v>
      </c>
      <c r="D51" s="8">
        <f t="shared" si="22"/>
        <v>0.13877773329774218</v>
      </c>
      <c r="E51" s="8">
        <f t="shared" si="22"/>
        <v>3.3352079293710778E-2</v>
      </c>
      <c r="F51" s="8">
        <f t="shared" si="22"/>
        <v>0.12112156403079724</v>
      </c>
      <c r="G51" s="8">
        <f t="shared" si="22"/>
        <v>8.9412652308127963E-2</v>
      </c>
      <c r="H51" s="8">
        <f t="shared" si="22"/>
        <v>5.4389598220420729E-16</v>
      </c>
      <c r="I51" s="8">
        <f t="shared" ref="I51:J51" si="23">STDEV(I32:I34)</f>
        <v>0.15626869789862538</v>
      </c>
      <c r="J51" s="8">
        <f t="shared" si="23"/>
        <v>0.24452819712979179</v>
      </c>
    </row>
    <row r="52" spans="2:10" x14ac:dyDescent="0.25">
      <c r="B52" t="s">
        <v>13</v>
      </c>
      <c r="C52" s="8">
        <f t="shared" ref="C52:H52" si="24">STDEV(C36:C38)</f>
        <v>0.18857872612229221</v>
      </c>
      <c r="D52" s="8">
        <f t="shared" si="24"/>
        <v>0.2222222222222221</v>
      </c>
      <c r="E52" s="8">
        <f t="shared" si="24"/>
        <v>0.10005623788113228</v>
      </c>
      <c r="F52" s="8">
        <f t="shared" si="24"/>
        <v>0.30788564247565198</v>
      </c>
      <c r="G52" s="8">
        <f t="shared" si="24"/>
        <v>0.34558626884542765</v>
      </c>
      <c r="H52" s="8">
        <f t="shared" si="24"/>
        <v>0.55984922754881217</v>
      </c>
      <c r="I52" s="8">
        <f t="shared" ref="I52:J52" si="25">STDEV(I36:I38)</f>
        <v>0.59525727044667587</v>
      </c>
      <c r="J52" s="8">
        <f t="shared" si="25"/>
        <v>0.58020862084749802</v>
      </c>
    </row>
    <row r="53" spans="2:10" x14ac:dyDescent="0.25">
      <c r="C53" s="8"/>
      <c r="D53" s="8"/>
      <c r="E53" s="8"/>
      <c r="F53" s="8"/>
    </row>
    <row r="54" spans="2:10" x14ac:dyDescent="0.25">
      <c r="B54" s="2" t="s">
        <v>48</v>
      </c>
      <c r="C54">
        <f>1/24</f>
        <v>4.1666666666666664E-2</v>
      </c>
      <c r="D54">
        <v>1</v>
      </c>
      <c r="E54">
        <v>14</v>
      </c>
      <c r="F54">
        <v>53</v>
      </c>
      <c r="G54">
        <v>90</v>
      </c>
    </row>
    <row r="55" spans="2:10" x14ac:dyDescent="0.25">
      <c r="B55" t="s">
        <v>56</v>
      </c>
      <c r="C55" s="8">
        <f>C31</f>
        <v>1.8625277161862528</v>
      </c>
      <c r="D55" s="8">
        <f>D31</f>
        <v>2</v>
      </c>
      <c r="E55" s="8">
        <f>G31</f>
        <v>2.0132743362831858</v>
      </c>
      <c r="F55" s="8">
        <f>I31</f>
        <v>2.2246696035242293</v>
      </c>
      <c r="G55" s="8">
        <f>J31</f>
        <v>2.0394736842105261</v>
      </c>
    </row>
    <row r="56" spans="2:10" x14ac:dyDescent="0.25">
      <c r="B56" t="s">
        <v>57</v>
      </c>
      <c r="C56" s="8">
        <f>C35</f>
        <v>2.1286031042128601</v>
      </c>
      <c r="D56" s="8">
        <f>D35</f>
        <v>2.4222222222222225</v>
      </c>
      <c r="E56" s="8">
        <f>G35</f>
        <v>2.0353982300884956</v>
      </c>
      <c r="F56" s="8">
        <f>I35</f>
        <v>2.0044052863436121</v>
      </c>
      <c r="G56" s="8">
        <f>J35</f>
        <v>2.2149122807017543</v>
      </c>
    </row>
    <row r="57" spans="2:10" x14ac:dyDescent="0.25">
      <c r="B57" t="s">
        <v>58</v>
      </c>
      <c r="C57" s="8">
        <f>C39</f>
        <v>1.9955654101995564</v>
      </c>
      <c r="D57" s="8">
        <f>D39</f>
        <v>2.1333333333333333</v>
      </c>
      <c r="E57" s="8">
        <f>G39</f>
        <v>2.3893805309734515</v>
      </c>
      <c r="F57" s="8">
        <f>I39</f>
        <v>2.5550660792951541</v>
      </c>
      <c r="G57" s="8">
        <f>J39</f>
        <v>2.5</v>
      </c>
    </row>
  </sheetData>
  <pageMargins left="0.7" right="0.7" top="0.75" bottom="0.75" header="0.3" footer="0.3"/>
  <pageSetup paperSize="9" scale="2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opLeftCell="A22" zoomScale="75" zoomScaleNormal="75" workbookViewId="0">
      <selection activeCell="B46" sqref="B46:J61"/>
    </sheetView>
  </sheetViews>
  <sheetFormatPr defaultRowHeight="15" x14ac:dyDescent="0.25"/>
  <cols>
    <col min="1" max="1" width="21.140625" style="13" customWidth="1"/>
    <col min="2" max="2" width="12.7109375" style="13" customWidth="1"/>
    <col min="3" max="16384" width="9.140625" style="13"/>
  </cols>
  <sheetData>
    <row r="1" spans="1:10" x14ac:dyDescent="0.25">
      <c r="A1" s="16"/>
      <c r="B1" s="13" t="s">
        <v>29</v>
      </c>
      <c r="C1" s="13">
        <f>'Fe(II)'!C1</f>
        <v>4.1666666666666664E-2</v>
      </c>
      <c r="D1" s="13">
        <f>'Fe(II)'!D1</f>
        <v>1</v>
      </c>
      <c r="E1" s="13">
        <f>'Fe(II)'!E1</f>
        <v>4</v>
      </c>
      <c r="F1" s="13">
        <f>'Fe(II)'!F1</f>
        <v>8</v>
      </c>
      <c r="G1" s="13">
        <f>'Fe(II)'!G1</f>
        <v>14</v>
      </c>
      <c r="H1" s="13">
        <f>'Fe(II)'!H1</f>
        <v>33</v>
      </c>
      <c r="I1" s="13">
        <f>'Fe(II)'!I1</f>
        <v>53</v>
      </c>
      <c r="J1" s="13">
        <f>'Fe(II)'!J1</f>
        <v>90</v>
      </c>
    </row>
    <row r="2" spans="1:10" x14ac:dyDescent="0.25">
      <c r="A2" s="16"/>
    </row>
    <row r="3" spans="1:10" x14ac:dyDescent="0.25">
      <c r="A3" s="16" t="s">
        <v>51</v>
      </c>
      <c r="B3" s="13" t="str">
        <f>'Fe(II)'!B28</f>
        <v>HRCA</v>
      </c>
      <c r="C3" s="11">
        <f>'Fe(II)'!C28</f>
        <v>0.19955654101995562</v>
      </c>
      <c r="D3" s="11">
        <f>'Fe(II)'!D28</f>
        <v>0.35555555555555557</v>
      </c>
      <c r="E3" s="11">
        <f>'Fe(II)'!E28</f>
        <v>0.56768558951965065</v>
      </c>
      <c r="F3" s="11">
        <f>'Fe(II)'!F28</f>
        <v>0.83568960100534084</v>
      </c>
      <c r="G3" s="11">
        <f>'Fe(II)'!G28</f>
        <v>1.3053097345132743</v>
      </c>
      <c r="H3" s="11">
        <f>'Fe(II)'!H28</f>
        <v>2.2077922077922079</v>
      </c>
      <c r="I3" s="11">
        <f>'Fe(II)'!I28</f>
        <v>2.5550660792951541</v>
      </c>
      <c r="J3" s="11">
        <f>'Fe(II)'!J28</f>
        <v>3.2894736842105261</v>
      </c>
    </row>
    <row r="4" spans="1:10" x14ac:dyDescent="0.25">
      <c r="A4" s="16"/>
      <c r="B4" s="13" t="str">
        <f>'Fe(II)'!B29</f>
        <v>HRCB</v>
      </c>
      <c r="C4" s="11">
        <f>'Fe(II)'!C29</f>
        <v>0.24390243902439021</v>
      </c>
      <c r="D4" s="11">
        <f>'Fe(II)'!D29</f>
        <v>0.39999999999999997</v>
      </c>
      <c r="E4" s="11">
        <f>'Fe(II)'!E29</f>
        <v>0.63318777292576423</v>
      </c>
      <c r="F4" s="11">
        <f>'Fe(II)'!F29</f>
        <v>0.85768143261074459</v>
      </c>
      <c r="G4" s="11">
        <f>'Fe(II)'!G29</f>
        <v>1.5044247787610621</v>
      </c>
      <c r="H4" s="11">
        <f>'Fe(II)'!H29</f>
        <v>2.7705627705627709</v>
      </c>
      <c r="I4" s="11">
        <f>'Fe(II)'!I29</f>
        <v>3.1718061674008808</v>
      </c>
      <c r="J4" s="11">
        <f>'Fe(II)'!J29</f>
        <v>3.1578947368421049</v>
      </c>
    </row>
    <row r="5" spans="1:10" x14ac:dyDescent="0.25">
      <c r="B5" s="13" t="str">
        <f>'Fe(II)'!B30</f>
        <v>HRCC</v>
      </c>
      <c r="C5" s="11">
        <f>'Fe(II)'!C30</f>
        <v>0.19955654101995562</v>
      </c>
      <c r="D5" s="11">
        <f>'Fe(II)'!D30</f>
        <v>0.39999999999999997</v>
      </c>
      <c r="E5" s="11">
        <f>'Fe(II)'!E30</f>
        <v>0.611353711790393</v>
      </c>
      <c r="F5" s="11">
        <f>'Fe(II)'!F30</f>
        <v>0.94564875903235934</v>
      </c>
      <c r="G5" s="11">
        <f>'Fe(II)'!G30</f>
        <v>1.5265486725663719</v>
      </c>
      <c r="H5" s="11">
        <f>'Fe(II)'!H30</f>
        <v>2.5974025974025974</v>
      </c>
      <c r="I5" s="11">
        <f>'Fe(II)'!I30</f>
        <v>3.0176211453744495</v>
      </c>
      <c r="J5" s="11">
        <f>'Fe(II)'!J30</f>
        <v>3.4429824561403506</v>
      </c>
    </row>
    <row r="6" spans="1:10" x14ac:dyDescent="0.25">
      <c r="B6" s="13" t="str">
        <f>'Fe(II)'!B31</f>
        <v>HRCX</v>
      </c>
      <c r="C6" s="11">
        <f>'Fe(II)'!C31</f>
        <v>0.48780487804878042</v>
      </c>
      <c r="D6" s="11">
        <f>'Fe(II)'!D31</f>
        <v>0.57777777777777772</v>
      </c>
      <c r="E6" s="11">
        <f>'Fe(II)'!E31</f>
        <v>0</v>
      </c>
      <c r="F6" s="11">
        <f>'Fe(II)'!F31</f>
        <v>0</v>
      </c>
      <c r="G6" s="11">
        <f>'Fe(II)'!G31</f>
        <v>0.55309734513274345</v>
      </c>
      <c r="H6" s="11">
        <f>'Fe(II)'!H31</f>
        <v>0</v>
      </c>
      <c r="I6" s="11">
        <f>'Fe(II)'!I31</f>
        <v>0.66079295154185014</v>
      </c>
      <c r="J6" s="11">
        <f>'Fe(II)'!J31</f>
        <v>0.72368421052631582</v>
      </c>
    </row>
    <row r="7" spans="1:10" x14ac:dyDescent="0.25">
      <c r="B7" s="13" t="str">
        <f>'Fe(II)'!B32</f>
        <v>MRCA</v>
      </c>
      <c r="C7" s="11">
        <f>'Fe(II)'!C32</f>
        <v>0.35476718403547669</v>
      </c>
      <c r="D7" s="11">
        <f>'Fe(II)'!D32</f>
        <v>0.55555555555555558</v>
      </c>
      <c r="E7" s="11">
        <f>'Fe(II)'!E32</f>
        <v>1.0480349344978166</v>
      </c>
      <c r="F7" s="11">
        <f>'Fe(II)'!F32</f>
        <v>2.1112158341187559</v>
      </c>
      <c r="G7" s="11">
        <f>'Fe(II)'!G32</f>
        <v>2.7433628318584073</v>
      </c>
      <c r="H7" s="11">
        <f>'Fe(II)'!H32</f>
        <v>3.5714285714285716</v>
      </c>
      <c r="I7" s="11">
        <f>'Fe(II)'!I32</f>
        <v>4.1629955947136565</v>
      </c>
      <c r="J7" s="11">
        <f>'Fe(II)'!J32</f>
        <v>4.6710526315789469</v>
      </c>
    </row>
    <row r="8" spans="1:10" x14ac:dyDescent="0.25">
      <c r="B8" s="13" t="str">
        <f>'Fe(II)'!B33</f>
        <v>MRCB</v>
      </c>
      <c r="C8" s="11">
        <f>'Fe(II)'!C33</f>
        <v>0.31042128603104213</v>
      </c>
      <c r="D8" s="11">
        <f>'Fe(II)'!D33</f>
        <v>0.51111111111111107</v>
      </c>
      <c r="E8" s="11">
        <f>'Fe(II)'!E33</f>
        <v>1.1572052401746724</v>
      </c>
      <c r="F8" s="11">
        <f>'Fe(II)'!F33</f>
        <v>1.9572730128809297</v>
      </c>
      <c r="G8" s="11">
        <f>'Fe(II)'!G33</f>
        <v>2.5221238938053099</v>
      </c>
      <c r="H8" s="11">
        <f>'Fe(II)'!H33</f>
        <v>3.5281385281385282</v>
      </c>
      <c r="I8" s="11">
        <f>'Fe(II)'!I33</f>
        <v>3.8766519823788541</v>
      </c>
      <c r="J8" s="11">
        <f>'Fe(II)'!J33</f>
        <v>4.2763157894736841</v>
      </c>
    </row>
    <row r="9" spans="1:10" x14ac:dyDescent="0.25">
      <c r="B9" s="13" t="str">
        <f>'Fe(II)'!B34</f>
        <v>MRC</v>
      </c>
      <c r="C9" s="11">
        <f>'Fe(II)'!C34</f>
        <v>0.37694013303769403</v>
      </c>
      <c r="D9" s="11">
        <f>'Fe(II)'!D34</f>
        <v>0.55555555555555558</v>
      </c>
      <c r="E9" s="11">
        <f>'Fe(II)'!E34</f>
        <v>1.0698689956331877</v>
      </c>
      <c r="F9" s="11">
        <f>'Fe(II)'!F34</f>
        <v>1.9792648444863334</v>
      </c>
      <c r="G9" s="11">
        <f>'Fe(II)'!G34</f>
        <v>2.5663716814159296</v>
      </c>
      <c r="H9" s="11">
        <f>'Fe(II)'!H34</f>
        <v>3.6363636363636367</v>
      </c>
      <c r="I9" s="11">
        <f>'Fe(II)'!I34</f>
        <v>3.9867841409691627</v>
      </c>
      <c r="J9" s="11">
        <f>'Fe(II)'!J34</f>
        <v>4.6052631578947363</v>
      </c>
    </row>
    <row r="10" spans="1:10" x14ac:dyDescent="0.25">
      <c r="B10" s="13" t="str">
        <f>'Fe(II)'!B35</f>
        <v>MRCX</v>
      </c>
      <c r="C10" s="11">
        <f>'Fe(II)'!C35</f>
        <v>1.4412416851441241</v>
      </c>
      <c r="D10" s="11">
        <f>'Fe(II)'!D35</f>
        <v>1.6222222222222222</v>
      </c>
      <c r="E10" s="11">
        <f>'Fe(II)'!E35</f>
        <v>0</v>
      </c>
      <c r="F10" s="11">
        <f>'Fe(II)'!F35</f>
        <v>0</v>
      </c>
      <c r="G10" s="11">
        <f>'Fe(II)'!G35</f>
        <v>0.75221238938053103</v>
      </c>
      <c r="H10" s="11">
        <f>'Fe(II)'!H35</f>
        <v>0</v>
      </c>
      <c r="I10" s="11">
        <f>'Fe(II)'!I35</f>
        <v>1.2555066079295154</v>
      </c>
      <c r="J10" s="11">
        <f>'Fe(II)'!J35</f>
        <v>1.4254385964912282</v>
      </c>
    </row>
    <row r="11" spans="1:10" x14ac:dyDescent="0.25">
      <c r="B11" s="13" t="str">
        <f>'Fe(II)'!B36</f>
        <v>EHCA</v>
      </c>
      <c r="C11" s="11">
        <f>'Fe(II)'!C36</f>
        <v>0.4656319290465632</v>
      </c>
      <c r="D11" s="11">
        <f>'Fe(II)'!D36</f>
        <v>0.8666666666666667</v>
      </c>
      <c r="E11" s="11">
        <f>'Fe(II)'!E36</f>
        <v>3.2969432314410478</v>
      </c>
      <c r="F11" s="11">
        <f>'Fe(II)'!F36</f>
        <v>3.8485705309456484</v>
      </c>
      <c r="G11" s="11">
        <f>'Fe(II)'!G36</f>
        <v>4.8893805309734519</v>
      </c>
      <c r="H11" s="11">
        <f>'Fe(II)'!H36</f>
        <v>5.7792207792207799</v>
      </c>
      <c r="I11" s="11">
        <f>'Fe(II)'!I36</f>
        <v>5.8590308370044051</v>
      </c>
      <c r="J11" s="11">
        <f>'Fe(II)'!J36</f>
        <v>6.3157894736842097</v>
      </c>
    </row>
    <row r="12" spans="1:10" x14ac:dyDescent="0.25">
      <c r="B12" s="13" t="str">
        <f>'Fe(II)'!B37</f>
        <v>EHCB</v>
      </c>
      <c r="C12" s="11">
        <f>'Fe(II)'!C37</f>
        <v>0.82039911308203983</v>
      </c>
      <c r="D12" s="11">
        <f>'Fe(II)'!D37</f>
        <v>0.73333333333333339</v>
      </c>
      <c r="E12" s="11">
        <f>'Fe(II)'!E37</f>
        <v>3.2096069868995629</v>
      </c>
      <c r="F12" s="11">
        <f>'Fe(II)'!F37</f>
        <v>3.6726358781024193</v>
      </c>
      <c r="G12" s="11">
        <f>'Fe(II)'!G37</f>
        <v>4.9336283185840708</v>
      </c>
      <c r="H12" s="11">
        <f>'Fe(II)'!H37</f>
        <v>6.7316017316017316</v>
      </c>
      <c r="I12" s="11">
        <f>'Fe(II)'!I37</f>
        <v>6.7621145374449334</v>
      </c>
      <c r="J12" s="11">
        <f>'Fe(II)'!J37</f>
        <v>6.7982456140350873</v>
      </c>
    </row>
    <row r="13" spans="1:10" x14ac:dyDescent="0.25">
      <c r="A13" s="16"/>
      <c r="B13" s="13" t="str">
        <f>'Fe(II)'!B38</f>
        <v>EHCC</v>
      </c>
      <c r="C13" s="11">
        <f>'Fe(II)'!C38</f>
        <v>0.53215077605321504</v>
      </c>
      <c r="D13" s="11">
        <f>'Fe(II)'!D38</f>
        <v>0.8666666666666667</v>
      </c>
      <c r="E13" s="11">
        <f>'Fe(II)'!E38</f>
        <v>3.2532751091703056</v>
      </c>
      <c r="F13" s="11">
        <f>'Fe(II)'!F38</f>
        <v>3.4087338988375744</v>
      </c>
      <c r="G13" s="11">
        <f>'Fe(II)'!G38</f>
        <v>4.4026548672566372</v>
      </c>
      <c r="H13" s="11">
        <f>'Fe(II)'!H38</f>
        <v>5.5844155844155852</v>
      </c>
      <c r="I13" s="11">
        <f>'Fe(II)'!I38</f>
        <v>5.8370044052863435</v>
      </c>
      <c r="J13" s="11">
        <f>'Fe(II)'!J38</f>
        <v>6.2280701754385959</v>
      </c>
    </row>
    <row r="14" spans="1:10" x14ac:dyDescent="0.25">
      <c r="A14" s="17"/>
      <c r="B14" s="13" t="str">
        <f>'Fe(II)'!B39</f>
        <v>EHCX</v>
      </c>
      <c r="C14" s="11">
        <f>'Fe(II)'!C39</f>
        <v>0.53215077605321504</v>
      </c>
      <c r="D14" s="11">
        <f>'Fe(II)'!D39</f>
        <v>0.66666666666666663</v>
      </c>
      <c r="E14" s="11">
        <f>'Fe(II)'!E39</f>
        <v>0</v>
      </c>
      <c r="F14" s="11">
        <f>'Fe(II)'!F39</f>
        <v>0</v>
      </c>
      <c r="G14" s="11">
        <f>'Fe(II)'!G39</f>
        <v>0.68584070796460184</v>
      </c>
      <c r="H14" s="11">
        <f>'Fe(II)'!H39</f>
        <v>0</v>
      </c>
      <c r="I14" s="11">
        <f>'Fe(II)'!I39</f>
        <v>0.85903083700440519</v>
      </c>
      <c r="J14" s="11">
        <f>'Fe(II)'!J39</f>
        <v>1.0307017543859649</v>
      </c>
    </row>
    <row r="15" spans="1:10" x14ac:dyDescent="0.25">
      <c r="A15" s="17"/>
      <c r="B15" s="13" t="str">
        <f>'Fe(II)'!B40</f>
        <v>Ac/Lac</v>
      </c>
      <c r="C15" s="11">
        <f>'Fe(II)'!C40</f>
        <v>0.35476718403547669</v>
      </c>
      <c r="D15" s="11">
        <f>'Fe(II)'!D40</f>
        <v>0.53333333333333333</v>
      </c>
      <c r="E15" s="11">
        <f>'Fe(II)'!E40</f>
        <v>0.67685589519650657</v>
      </c>
      <c r="F15" s="11">
        <f>'Fe(II)'!F40</f>
        <v>0.96764059063776309</v>
      </c>
      <c r="G15" s="11">
        <f>'Fe(II)'!G40</f>
        <v>1.7256637168141593</v>
      </c>
      <c r="H15" s="11">
        <f>'Fe(II)'!H40</f>
        <v>2.6623376623376624</v>
      </c>
      <c r="I15" s="11">
        <f>'Fe(II)'!I40</f>
        <v>2.6651982378854622</v>
      </c>
      <c r="J15" s="11">
        <f>'Fe(II)'!J40</f>
        <v>2.9605263157894739</v>
      </c>
    </row>
    <row r="16" spans="1:10" x14ac:dyDescent="0.25">
      <c r="A16" s="17"/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 s="20" t="s">
        <v>52</v>
      </c>
      <c r="B17" s="13" t="str">
        <f>'Fe(tot)'!B28</f>
        <v>HRCA</v>
      </c>
      <c r="C17" s="11">
        <f>'Fe(tot)'!C28</f>
        <v>1.2416851441241685</v>
      </c>
      <c r="D17" s="11">
        <f>'Fe(tot)'!D28</f>
        <v>1.8888888888888891</v>
      </c>
      <c r="E17" s="11">
        <f>'Fe(tot)'!E28</f>
        <v>2.0305676855895198</v>
      </c>
      <c r="F17" s="11">
        <f>'Fe(tot)'!F28</f>
        <v>2.1332076657241594</v>
      </c>
      <c r="G17" s="11">
        <f>'Fe(tot)'!G28</f>
        <v>2.0132743362831858</v>
      </c>
      <c r="H17" s="11">
        <f>'Fe(tot)'!H28</f>
        <v>2.4025974025974026</v>
      </c>
      <c r="I17" s="11">
        <f>'Fe(tot)'!I28</f>
        <v>2.8634361233480177</v>
      </c>
      <c r="J17" s="11">
        <f>'Fe(tot)'!J28</f>
        <v>3.4210526315789473</v>
      </c>
    </row>
    <row r="18" spans="1:10" x14ac:dyDescent="0.25">
      <c r="A18" s="17"/>
      <c r="B18" s="13" t="str">
        <f>'Fe(tot)'!B29</f>
        <v>HRCB</v>
      </c>
      <c r="C18" s="11">
        <f>'Fe(tot)'!C29</f>
        <v>1.3968957871396896</v>
      </c>
      <c r="D18" s="11">
        <f>'Fe(tot)'!D29</f>
        <v>2.088888888888889</v>
      </c>
      <c r="E18" s="11">
        <f>'Fe(tot)'!E29</f>
        <v>2.2270742358078599</v>
      </c>
      <c r="F18" s="11">
        <f>'Fe(tot)'!F29</f>
        <v>2.1991831605403709</v>
      </c>
      <c r="G18" s="11">
        <f>'Fe(tot)'!G29</f>
        <v>2.4557522123893807</v>
      </c>
      <c r="H18" s="11">
        <f>'Fe(tot)'!H29</f>
        <v>2.7272727272727275</v>
      </c>
      <c r="I18" s="11">
        <f>'Fe(tot)'!I29</f>
        <v>3.3039647577092506</v>
      </c>
      <c r="J18" s="11">
        <f>'Fe(tot)'!J29</f>
        <v>3.6622807017543861</v>
      </c>
    </row>
    <row r="19" spans="1:10" x14ac:dyDescent="0.25">
      <c r="A19" s="17"/>
      <c r="B19" s="13" t="str">
        <f>'Fe(tot)'!B30</f>
        <v>HRCC</v>
      </c>
      <c r="C19" s="11">
        <f>'Fe(tot)'!C30</f>
        <v>1.3747228381374723</v>
      </c>
      <c r="D19" s="11">
        <f>'Fe(tot)'!D30</f>
        <v>1.9777777777777779</v>
      </c>
      <c r="E19" s="11">
        <f>'Fe(tot)'!E30</f>
        <v>2.3144104803493448</v>
      </c>
      <c r="F19" s="11">
        <f>'Fe(tot)'!F30</f>
        <v>2.2211749921457744</v>
      </c>
      <c r="G19" s="11">
        <f>'Fe(tot)'!G30</f>
        <v>2.3893805309734515</v>
      </c>
      <c r="H19" s="11">
        <f>'Fe(tot)'!H30</f>
        <v>2.7056277056277058</v>
      </c>
      <c r="I19" s="11">
        <f>'Fe(tot)'!I30</f>
        <v>3.2158590308370041</v>
      </c>
      <c r="J19" s="11">
        <f>'Fe(tot)'!J30</f>
        <v>3.6842105263157894</v>
      </c>
    </row>
    <row r="20" spans="1:10" x14ac:dyDescent="0.25">
      <c r="B20" s="13" t="str">
        <f>'Fe(tot)'!B31</f>
        <v>HRCX</v>
      </c>
      <c r="C20" s="11">
        <f>'Fe(tot)'!C31</f>
        <v>1.8625277161862528</v>
      </c>
      <c r="D20" s="11">
        <f>'Fe(tot)'!D31</f>
        <v>2</v>
      </c>
      <c r="E20" s="11">
        <f>'Fe(tot)'!E31</f>
        <v>0</v>
      </c>
      <c r="F20" s="11">
        <f>'Fe(tot)'!F31</f>
        <v>0</v>
      </c>
      <c r="G20" s="11">
        <f>'Fe(tot)'!G31</f>
        <v>2.0132743362831858</v>
      </c>
      <c r="H20" s="11">
        <f>'Fe(tot)'!H31</f>
        <v>0</v>
      </c>
      <c r="I20" s="11">
        <f>'Fe(tot)'!I31</f>
        <v>2.2246696035242293</v>
      </c>
      <c r="J20" s="11">
        <f>'Fe(tot)'!J31</f>
        <v>2.0394736842105261</v>
      </c>
    </row>
    <row r="21" spans="1:10" x14ac:dyDescent="0.25">
      <c r="B21" s="13" t="str">
        <f>'Fe(tot)'!B32</f>
        <v>MRCA</v>
      </c>
      <c r="C21" s="11">
        <f>'Fe(tot)'!C32</f>
        <v>1.4412416851441241</v>
      </c>
      <c r="D21" s="11">
        <f>'Fe(tot)'!D32</f>
        <v>2.2444444444444445</v>
      </c>
      <c r="E21" s="11">
        <f>'Fe(tot)'!E32</f>
        <v>2.2707423580786026</v>
      </c>
      <c r="F21" s="11">
        <f>'Fe(tot)'!F32</f>
        <v>2.5070688030160229</v>
      </c>
      <c r="G21" s="11">
        <f>'Fe(tot)'!G32</f>
        <v>2.9867256637168147</v>
      </c>
      <c r="H21" s="11">
        <f>'Fe(tot)'!H32</f>
        <v>3.5064935064935066</v>
      </c>
      <c r="I21" s="11">
        <f>'Fe(tot)'!I32</f>
        <v>4.2731277533039647</v>
      </c>
      <c r="J21" s="11">
        <f>'Fe(tot)'!J32</f>
        <v>4.8464912280701755</v>
      </c>
    </row>
    <row r="22" spans="1:10" x14ac:dyDescent="0.25">
      <c r="A22" s="16"/>
      <c r="B22" s="13" t="str">
        <f>'Fe(tot)'!B33</f>
        <v>MRCB</v>
      </c>
      <c r="C22" s="11">
        <f>'Fe(tot)'!C33</f>
        <v>1.3747228381374723</v>
      </c>
      <c r="D22" s="11">
        <f>'Fe(tot)'!D33</f>
        <v>1.9777777777777779</v>
      </c>
      <c r="E22" s="11">
        <f>'Fe(tot)'!E33</f>
        <v>2.2270742358078599</v>
      </c>
      <c r="F22" s="11">
        <f>'Fe(tot)'!F33</f>
        <v>2.2871504869619854</v>
      </c>
      <c r="G22" s="11">
        <f>'Fe(tot)'!G33</f>
        <v>2.8318584070796464</v>
      </c>
      <c r="H22" s="11">
        <f>'Fe(tot)'!H33</f>
        <v>3.5064935064935066</v>
      </c>
      <c r="I22" s="11">
        <f>'Fe(tot)'!I33</f>
        <v>3.964757709251101</v>
      </c>
      <c r="J22" s="11">
        <f>'Fe(tot)'!J33</f>
        <v>4.473684210526315</v>
      </c>
    </row>
    <row r="23" spans="1:10" x14ac:dyDescent="0.25">
      <c r="A23" s="17"/>
      <c r="B23" s="13" t="str">
        <f>'Fe(tot)'!B34</f>
        <v>MRC</v>
      </c>
      <c r="C23" s="11">
        <f>'Fe(tot)'!C34</f>
        <v>1.4412416851441241</v>
      </c>
      <c r="D23" s="11">
        <f>'Fe(tot)'!D34</f>
        <v>2.177777777777778</v>
      </c>
      <c r="E23" s="11">
        <f>'Fe(tot)'!E34</f>
        <v>2.2925764192139737</v>
      </c>
      <c r="F23" s="11">
        <f>'Fe(tot)'!F34</f>
        <v>2.4850769714106189</v>
      </c>
      <c r="G23" s="11">
        <f>'Fe(tot)'!G34</f>
        <v>2.9867256637168147</v>
      </c>
      <c r="H23" s="11">
        <f>'Fe(tot)'!H34</f>
        <v>3.5064935064935066</v>
      </c>
      <c r="I23" s="11">
        <f>'Fe(tot)'!I34</f>
        <v>4.1629955947136565</v>
      </c>
      <c r="J23" s="11">
        <f>'Fe(tot)'!J34</f>
        <v>4.9342105263157894</v>
      </c>
    </row>
    <row r="24" spans="1:10" x14ac:dyDescent="0.25">
      <c r="A24" s="17"/>
      <c r="B24" s="13" t="str">
        <f>'Fe(tot)'!B35</f>
        <v>MRCX</v>
      </c>
      <c r="C24" s="11">
        <f>'Fe(tot)'!C35</f>
        <v>2.1286031042128601</v>
      </c>
      <c r="D24" s="11">
        <f>'Fe(tot)'!D35</f>
        <v>2.4222222222222225</v>
      </c>
      <c r="E24" s="11">
        <f>'Fe(tot)'!E35</f>
        <v>0</v>
      </c>
      <c r="F24" s="11">
        <f>'Fe(tot)'!F35</f>
        <v>0</v>
      </c>
      <c r="G24" s="11">
        <f>'Fe(tot)'!G35</f>
        <v>2.0353982300884956</v>
      </c>
      <c r="H24" s="11">
        <f>'Fe(tot)'!H35</f>
        <v>0</v>
      </c>
      <c r="I24" s="11">
        <f>'Fe(tot)'!I35</f>
        <v>2.0044052863436121</v>
      </c>
      <c r="J24" s="11">
        <f>'Fe(tot)'!J35</f>
        <v>2.2149122807017543</v>
      </c>
    </row>
    <row r="25" spans="1:10" x14ac:dyDescent="0.25">
      <c r="A25" s="17"/>
      <c r="B25" s="13" t="str">
        <f>'Fe(tot)'!B36</f>
        <v>EHCA</v>
      </c>
      <c r="C25" s="11">
        <f>'Fe(tot)'!C36</f>
        <v>1.9290465631929046</v>
      </c>
      <c r="D25" s="11">
        <f>'Fe(tot)'!D36</f>
        <v>2.9777777777777779</v>
      </c>
      <c r="E25" s="11">
        <f>'Fe(tot)'!E36</f>
        <v>4.2139737991266379</v>
      </c>
      <c r="F25" s="11">
        <f>'Fe(tot)'!F36</f>
        <v>4.9041784480050268</v>
      </c>
      <c r="G25" s="11">
        <f>'Fe(tot)'!G36</f>
        <v>5.9070796460177002</v>
      </c>
      <c r="H25" s="11">
        <f>'Fe(tot)'!H36</f>
        <v>5.9523809523809534</v>
      </c>
      <c r="I25" s="11">
        <f>'Fe(tot)'!I36</f>
        <v>6.4537444933920698</v>
      </c>
      <c r="J25" s="11">
        <f>'Fe(tot)'!J36</f>
        <v>6.9736842105263159</v>
      </c>
    </row>
    <row r="26" spans="1:10" x14ac:dyDescent="0.25">
      <c r="A26" s="17"/>
      <c r="B26" s="13" t="str">
        <f>'Fe(tot)'!B37</f>
        <v>EHCB</v>
      </c>
      <c r="C26" s="11">
        <f>'Fe(tot)'!C37</f>
        <v>2.1286031042128601</v>
      </c>
      <c r="D26" s="11">
        <f>'Fe(tot)'!D37</f>
        <v>2.5333333333333337</v>
      </c>
      <c r="E26" s="11">
        <f>'Fe(tot)'!E37</f>
        <v>4.0174672489082965</v>
      </c>
      <c r="F26" s="11">
        <f>'Fe(tot)'!F37</f>
        <v>4.5962928055293748</v>
      </c>
      <c r="G26" s="11">
        <f>'Fe(tot)'!G37</f>
        <v>5.9513274336283191</v>
      </c>
      <c r="H26" s="11">
        <f>'Fe(tot)'!H37</f>
        <v>6.666666666666667</v>
      </c>
      <c r="I26" s="11">
        <f>'Fe(tot)'!I37</f>
        <v>7.356828193832599</v>
      </c>
      <c r="J26" s="11">
        <f>'Fe(tot)'!J37</f>
        <v>8.0701754385964914</v>
      </c>
    </row>
    <row r="27" spans="1:10" x14ac:dyDescent="0.25">
      <c r="A27" s="17"/>
      <c r="B27" s="13" t="str">
        <f>'Fe(tot)'!B38</f>
        <v>EHCC</v>
      </c>
      <c r="C27" s="11">
        <f>'Fe(tot)'!C38</f>
        <v>1.7516629711751663</v>
      </c>
      <c r="D27" s="11">
        <f>'Fe(tot)'!D38</f>
        <v>2.7555555555555555</v>
      </c>
      <c r="E27" s="11">
        <f>'Fe(tot)'!E38</f>
        <v>4.1484716157205241</v>
      </c>
      <c r="F27" s="11">
        <f>'Fe(tot)'!F38</f>
        <v>4.2884071630537228</v>
      </c>
      <c r="G27" s="11">
        <f>'Fe(tot)'!G38</f>
        <v>5.331858407079646</v>
      </c>
      <c r="H27" s="11">
        <f>'Fe(tot)'!H38</f>
        <v>5.562770562770563</v>
      </c>
      <c r="I27" s="11">
        <f>'Fe(tot)'!I38</f>
        <v>6.2334801762114527</v>
      </c>
      <c r="J27" s="11">
        <f>'Fe(tot)'!J38</f>
        <v>7.192982456140351</v>
      </c>
    </row>
    <row r="28" spans="1:10" x14ac:dyDescent="0.25">
      <c r="A28" s="17"/>
      <c r="B28" s="13" t="str">
        <f>'Fe(tot)'!B39</f>
        <v>EHCX</v>
      </c>
      <c r="C28" s="11">
        <f>'Fe(tot)'!C39</f>
        <v>1.9955654101995564</v>
      </c>
      <c r="D28" s="11">
        <f>'Fe(tot)'!D39</f>
        <v>2.1333333333333333</v>
      </c>
      <c r="E28" s="11">
        <f>'Fe(tot)'!E39</f>
        <v>0</v>
      </c>
      <c r="F28" s="11">
        <f>'Fe(tot)'!F39</f>
        <v>0</v>
      </c>
      <c r="G28" s="11">
        <f>'Fe(tot)'!G39</f>
        <v>2.3893805309734515</v>
      </c>
      <c r="H28" s="11">
        <f>'Fe(tot)'!H39</f>
        <v>0</v>
      </c>
      <c r="I28" s="11">
        <f>'Fe(tot)'!I39</f>
        <v>2.5550660792951541</v>
      </c>
      <c r="J28" s="11">
        <f>'Fe(tot)'!J39</f>
        <v>2.5</v>
      </c>
    </row>
    <row r="29" spans="1:10" x14ac:dyDescent="0.25">
      <c r="B29" s="13" t="str">
        <f>'Fe(tot)'!B40</f>
        <v>Ac/Lac</v>
      </c>
      <c r="C29" s="11">
        <f>'Fe(tot)'!C40</f>
        <v>1.9068736141906872</v>
      </c>
      <c r="D29" s="11">
        <f>'Fe(tot)'!D40</f>
        <v>2.8222222222222224</v>
      </c>
      <c r="E29" s="11">
        <f>'Fe(tot)'!E40</f>
        <v>2.4235807860262009</v>
      </c>
      <c r="F29" s="11">
        <f>'Fe(tot)'!F40</f>
        <v>2.4630851398052154</v>
      </c>
      <c r="G29" s="11">
        <f>'Fe(tot)'!G40</f>
        <v>2.6769911504424782</v>
      </c>
      <c r="H29" s="11">
        <f>'Fe(tot)'!H40</f>
        <v>2.8138528138528143</v>
      </c>
      <c r="I29" s="11">
        <f>'Fe(tot)'!I40</f>
        <v>2.9074889867841409</v>
      </c>
      <c r="J29" s="11">
        <f>'Fe(tot)'!J40</f>
        <v>3.0701754385964914</v>
      </c>
    </row>
    <row r="30" spans="1:10" x14ac:dyDescent="0.25">
      <c r="C30" s="11"/>
      <c r="D30" s="11"/>
      <c r="E30" s="11"/>
      <c r="F30" s="11"/>
      <c r="G30" s="11"/>
      <c r="H30" s="11"/>
      <c r="I30" s="11"/>
      <c r="J30" s="11"/>
    </row>
    <row r="31" spans="1:10" x14ac:dyDescent="0.25">
      <c r="A31" s="16" t="s">
        <v>43</v>
      </c>
      <c r="B31" s="13" t="s">
        <v>22</v>
      </c>
      <c r="C31" s="18">
        <f>C3/C17*100</f>
        <v>16.071428571428569</v>
      </c>
      <c r="D31" s="18">
        <f t="shared" ref="D31:J31" si="0">D3/D17*100</f>
        <v>18.823529411764707</v>
      </c>
      <c r="E31" s="18">
        <f t="shared" si="0"/>
        <v>27.956989247311824</v>
      </c>
      <c r="F31" s="18">
        <f t="shared" si="0"/>
        <v>39.175257731958766</v>
      </c>
      <c r="G31" s="18">
        <f t="shared" si="0"/>
        <v>64.835164835164832</v>
      </c>
      <c r="H31" s="18">
        <f t="shared" si="0"/>
        <v>91.891891891891902</v>
      </c>
      <c r="I31" s="18">
        <f t="shared" si="0"/>
        <v>89.230769230769226</v>
      </c>
      <c r="J31" s="18">
        <f t="shared" si="0"/>
        <v>96.153846153846146</v>
      </c>
    </row>
    <row r="32" spans="1:10" x14ac:dyDescent="0.25">
      <c r="B32" s="13" t="s">
        <v>23</v>
      </c>
      <c r="C32" s="18">
        <f t="shared" ref="C32:J32" si="1">C4/C18*100</f>
        <v>17.460317460317455</v>
      </c>
      <c r="D32" s="18">
        <f t="shared" si="1"/>
        <v>19.148936170212764</v>
      </c>
      <c r="E32" s="18">
        <f t="shared" si="1"/>
        <v>28.431372549019613</v>
      </c>
      <c r="F32" s="18">
        <f t="shared" si="1"/>
        <v>38.999999999999993</v>
      </c>
      <c r="G32" s="18">
        <f t="shared" si="1"/>
        <v>61.261261261261254</v>
      </c>
      <c r="H32" s="22">
        <v>100</v>
      </c>
      <c r="I32" s="18">
        <f t="shared" si="1"/>
        <v>96.000000000000014</v>
      </c>
      <c r="J32" s="18">
        <f t="shared" si="1"/>
        <v>86.227544910179617</v>
      </c>
    </row>
    <row r="33" spans="1:10" x14ac:dyDescent="0.25">
      <c r="B33" s="13" t="s">
        <v>24</v>
      </c>
      <c r="C33" s="18">
        <f t="shared" ref="C33:J33" si="2">C5/C19*100</f>
        <v>14.516129032258062</v>
      </c>
      <c r="D33" s="18">
        <f t="shared" si="2"/>
        <v>20.224719101123593</v>
      </c>
      <c r="E33" s="18">
        <f t="shared" si="2"/>
        <v>26.415094339622641</v>
      </c>
      <c r="F33" s="18">
        <f t="shared" si="2"/>
        <v>42.574257425742573</v>
      </c>
      <c r="G33" s="18">
        <f t="shared" si="2"/>
        <v>63.888888888888893</v>
      </c>
      <c r="H33" s="18">
        <f t="shared" si="2"/>
        <v>96</v>
      </c>
      <c r="I33" s="18">
        <f t="shared" si="2"/>
        <v>93.835616438356169</v>
      </c>
      <c r="J33" s="18">
        <f t="shared" si="2"/>
        <v>93.452380952380949</v>
      </c>
    </row>
    <row r="34" spans="1:10" x14ac:dyDescent="0.25">
      <c r="A34" s="16"/>
      <c r="B34" s="13" t="s">
        <v>17</v>
      </c>
      <c r="C34" s="18">
        <f t="shared" ref="C34:J34" si="3">C6/C20*100</f>
        <v>26.190476190476186</v>
      </c>
      <c r="D34" s="18">
        <f t="shared" si="3"/>
        <v>28.888888888888886</v>
      </c>
      <c r="E34" s="18"/>
      <c r="F34" s="18"/>
      <c r="G34" s="18">
        <f t="shared" si="3"/>
        <v>27.472527472527482</v>
      </c>
      <c r="H34" s="18"/>
      <c r="I34" s="18">
        <f t="shared" si="3"/>
        <v>29.702970297029697</v>
      </c>
      <c r="J34" s="18">
        <f t="shared" si="3"/>
        <v>35.483870967741943</v>
      </c>
    </row>
    <row r="35" spans="1:10" x14ac:dyDescent="0.25">
      <c r="A35" s="16"/>
      <c r="B35" s="13" t="s">
        <v>25</v>
      </c>
      <c r="C35" s="18">
        <f t="shared" ref="C35:J35" si="4">C7/C21*100</f>
        <v>24.615384615384613</v>
      </c>
      <c r="D35" s="18">
        <f t="shared" si="4"/>
        <v>24.752475247524753</v>
      </c>
      <c r="E35" s="18">
        <f t="shared" si="4"/>
        <v>46.153846153846153</v>
      </c>
      <c r="F35" s="18">
        <f t="shared" si="4"/>
        <v>84.210526315789465</v>
      </c>
      <c r="G35" s="18">
        <f t="shared" si="4"/>
        <v>91.851851851851833</v>
      </c>
      <c r="H35" s="22">
        <v>100</v>
      </c>
      <c r="I35" s="18">
        <f t="shared" si="4"/>
        <v>97.422680412371136</v>
      </c>
      <c r="J35" s="18">
        <f t="shared" si="4"/>
        <v>96.380090497737541</v>
      </c>
    </row>
    <row r="36" spans="1:10" x14ac:dyDescent="0.25">
      <c r="B36" s="13" t="s">
        <v>26</v>
      </c>
      <c r="C36" s="18">
        <f t="shared" ref="C36:J36" si="5">C8/C22*100</f>
        <v>22.58064516129032</v>
      </c>
      <c r="D36" s="18">
        <f t="shared" si="5"/>
        <v>25.842696629213478</v>
      </c>
      <c r="E36" s="18">
        <f t="shared" si="5"/>
        <v>51.960784313725497</v>
      </c>
      <c r="F36" s="18">
        <f t="shared" si="5"/>
        <v>85.576923076923066</v>
      </c>
      <c r="G36" s="18">
        <f t="shared" si="5"/>
        <v>89.062499999999986</v>
      </c>
      <c r="H36" s="22">
        <v>100</v>
      </c>
      <c r="I36" s="18">
        <f t="shared" si="5"/>
        <v>97.777777777777771</v>
      </c>
      <c r="J36" s="18">
        <f t="shared" si="5"/>
        <v>95.588235294117666</v>
      </c>
    </row>
    <row r="37" spans="1:10" x14ac:dyDescent="0.25">
      <c r="B37" s="13" t="s">
        <v>19</v>
      </c>
      <c r="C37" s="18">
        <f t="shared" ref="C37:J37" si="6">C9/C23*100</f>
        <v>26.153846153846157</v>
      </c>
      <c r="D37" s="18">
        <f t="shared" si="6"/>
        <v>25.510204081632654</v>
      </c>
      <c r="E37" s="18">
        <f t="shared" si="6"/>
        <v>46.666666666666664</v>
      </c>
      <c r="F37" s="18">
        <f t="shared" si="6"/>
        <v>79.646017699115035</v>
      </c>
      <c r="G37" s="18">
        <f t="shared" si="6"/>
        <v>85.925925925925924</v>
      </c>
      <c r="H37" s="22">
        <v>100</v>
      </c>
      <c r="I37" s="18">
        <f t="shared" si="6"/>
        <v>95.767195767195759</v>
      </c>
      <c r="J37" s="18">
        <f t="shared" si="6"/>
        <v>93.333333333333329</v>
      </c>
    </row>
    <row r="38" spans="1:10" x14ac:dyDescent="0.25">
      <c r="B38" s="13" t="s">
        <v>20</v>
      </c>
      <c r="C38" s="18">
        <f t="shared" ref="C38:J38" si="7">C10/C24*100</f>
        <v>67.708333333333343</v>
      </c>
      <c r="D38" s="18">
        <f t="shared" si="7"/>
        <v>66.972477064220186</v>
      </c>
      <c r="E38" s="18"/>
      <c r="F38" s="18"/>
      <c r="G38" s="18">
        <f t="shared" si="7"/>
        <v>36.956521739130437</v>
      </c>
      <c r="H38" s="18"/>
      <c r="I38" s="18">
        <f t="shared" si="7"/>
        <v>62.637362637362649</v>
      </c>
      <c r="J38" s="18">
        <f t="shared" si="7"/>
        <v>64.356435643564367</v>
      </c>
    </row>
    <row r="39" spans="1:10" x14ac:dyDescent="0.25">
      <c r="B39" s="13" t="s">
        <v>12</v>
      </c>
      <c r="C39" s="18">
        <f t="shared" ref="C39:J39" si="8">C11/C25*100</f>
        <v>24.137931034482758</v>
      </c>
      <c r="D39" s="18">
        <f t="shared" si="8"/>
        <v>29.1044776119403</v>
      </c>
      <c r="E39" s="18">
        <f t="shared" si="8"/>
        <v>78.238341968911911</v>
      </c>
      <c r="F39" s="18">
        <f t="shared" si="8"/>
        <v>78.47533632286995</v>
      </c>
      <c r="G39" s="18">
        <f t="shared" si="8"/>
        <v>82.771535580524329</v>
      </c>
      <c r="H39" s="18">
        <f t="shared" si="8"/>
        <v>97.090909090909079</v>
      </c>
      <c r="I39" s="18">
        <f t="shared" si="8"/>
        <v>90.784982935153593</v>
      </c>
      <c r="J39" s="18">
        <f t="shared" si="8"/>
        <v>90.566037735849051</v>
      </c>
    </row>
    <row r="40" spans="1:10" x14ac:dyDescent="0.25">
      <c r="B40" s="13" t="s">
        <v>15</v>
      </c>
      <c r="C40" s="18">
        <f t="shared" ref="C40:J40" si="9">C12/C26*100</f>
        <v>38.541666666666671</v>
      </c>
      <c r="D40" s="18">
        <f t="shared" si="9"/>
        <v>28.947368421052634</v>
      </c>
      <c r="E40" s="18">
        <f t="shared" si="9"/>
        <v>79.891304347826093</v>
      </c>
      <c r="F40" s="18">
        <f t="shared" si="9"/>
        <v>79.904306220095705</v>
      </c>
      <c r="G40" s="18">
        <f t="shared" si="9"/>
        <v>82.899628252788091</v>
      </c>
      <c r="H40" s="22">
        <v>100</v>
      </c>
      <c r="I40" s="18">
        <f t="shared" si="9"/>
        <v>91.916167664670652</v>
      </c>
      <c r="J40" s="18">
        <f t="shared" si="9"/>
        <v>84.239130434782609</v>
      </c>
    </row>
    <row r="41" spans="1:10" x14ac:dyDescent="0.25">
      <c r="B41" s="13" t="s">
        <v>18</v>
      </c>
      <c r="C41" s="18">
        <f t="shared" ref="C41:J41" si="10">C13/C27*100</f>
        <v>30.379746835443033</v>
      </c>
      <c r="D41" s="18">
        <f t="shared" si="10"/>
        <v>31.451612903225808</v>
      </c>
      <c r="E41" s="18">
        <f t="shared" si="10"/>
        <v>78.421052631578945</v>
      </c>
      <c r="F41" s="18">
        <f t="shared" si="10"/>
        <v>79.487179487179489</v>
      </c>
      <c r="G41" s="18">
        <f t="shared" si="10"/>
        <v>82.572614107883822</v>
      </c>
      <c r="H41" s="22">
        <v>100</v>
      </c>
      <c r="I41" s="18">
        <f t="shared" si="10"/>
        <v>93.63957597173146</v>
      </c>
      <c r="J41" s="18">
        <f t="shared" si="10"/>
        <v>86.58536585365853</v>
      </c>
    </row>
    <row r="42" spans="1:10" x14ac:dyDescent="0.25">
      <c r="A42" s="16"/>
      <c r="B42" s="13" t="s">
        <v>14</v>
      </c>
      <c r="C42" s="18">
        <f t="shared" ref="C42:J42" si="11">C14/C28*100</f>
        <v>26.666666666666668</v>
      </c>
      <c r="D42" s="18">
        <f t="shared" si="11"/>
        <v>31.25</v>
      </c>
      <c r="E42" s="18"/>
      <c r="F42" s="18"/>
      <c r="G42" s="18">
        <f t="shared" si="11"/>
        <v>28.703703703703702</v>
      </c>
      <c r="H42" s="18"/>
      <c r="I42" s="18">
        <f t="shared" si="11"/>
        <v>33.620689655172413</v>
      </c>
      <c r="J42" s="18">
        <f t="shared" si="11"/>
        <v>41.228070175438596</v>
      </c>
    </row>
    <row r="43" spans="1:10" x14ac:dyDescent="0.25">
      <c r="A43" s="16"/>
      <c r="B43" s="13" t="s">
        <v>10</v>
      </c>
      <c r="C43" s="18">
        <f t="shared" ref="C43:J43" si="12">C15/C29*100</f>
        <v>18.604651162790699</v>
      </c>
      <c r="D43" s="18">
        <f t="shared" si="12"/>
        <v>18.897637795275589</v>
      </c>
      <c r="E43" s="18">
        <f t="shared" si="12"/>
        <v>27.927927927927932</v>
      </c>
      <c r="F43" s="18">
        <f t="shared" si="12"/>
        <v>39.285714285714278</v>
      </c>
      <c r="G43" s="18">
        <f t="shared" si="12"/>
        <v>64.462809917355372</v>
      </c>
      <c r="H43" s="18">
        <f t="shared" si="12"/>
        <v>94.615384615384599</v>
      </c>
      <c r="I43" s="18">
        <f t="shared" si="12"/>
        <v>91.666666666666657</v>
      </c>
      <c r="J43" s="18">
        <f t="shared" si="12"/>
        <v>96.428571428571431</v>
      </c>
    </row>
    <row r="44" spans="1:10" x14ac:dyDescent="0.25">
      <c r="C44" s="11"/>
      <c r="D44" s="11"/>
      <c r="E44" s="11"/>
      <c r="F44" s="11"/>
      <c r="G44" s="11"/>
      <c r="H44" s="25" t="s">
        <v>67</v>
      </c>
    </row>
    <row r="45" spans="1:10" x14ac:dyDescent="0.25">
      <c r="C45" s="11"/>
      <c r="D45" s="11"/>
      <c r="E45" s="11"/>
      <c r="F45" s="11"/>
      <c r="G45" s="11"/>
    </row>
    <row r="46" spans="1:10" x14ac:dyDescent="0.25">
      <c r="B46" s="2" t="s">
        <v>7</v>
      </c>
      <c r="C46"/>
      <c r="D46"/>
      <c r="E46"/>
      <c r="F46"/>
      <c r="G46" s="11"/>
    </row>
    <row r="47" spans="1:10" x14ac:dyDescent="0.25">
      <c r="B47" t="s">
        <v>16</v>
      </c>
      <c r="C47" s="8">
        <f t="shared" ref="C47:H47" si="13">AVERAGE(C31:C33)</f>
        <v>16.01595835466803</v>
      </c>
      <c r="D47" s="8">
        <f t="shared" si="13"/>
        <v>19.39906156103369</v>
      </c>
      <c r="E47" s="8">
        <f t="shared" si="13"/>
        <v>27.601152045318027</v>
      </c>
      <c r="F47" s="8">
        <f t="shared" si="13"/>
        <v>40.249838385900446</v>
      </c>
      <c r="G47" s="8">
        <f t="shared" si="13"/>
        <v>63.328438328438324</v>
      </c>
      <c r="H47" s="8">
        <f t="shared" si="13"/>
        <v>95.963963963963963</v>
      </c>
      <c r="I47" s="8">
        <f t="shared" ref="I47:J47" si="14">AVERAGE(I31:I33)</f>
        <v>93.022128556375137</v>
      </c>
      <c r="J47" s="8">
        <f t="shared" si="14"/>
        <v>91.944590672135575</v>
      </c>
    </row>
    <row r="48" spans="1:10" x14ac:dyDescent="0.25">
      <c r="A48" s="16"/>
      <c r="B48" t="s">
        <v>19</v>
      </c>
      <c r="C48" s="8">
        <f t="shared" ref="C48:H48" si="15">AVERAGE(C35:C37)</f>
        <v>24.449958643507031</v>
      </c>
      <c r="D48" s="8">
        <f t="shared" si="15"/>
        <v>25.368458652790295</v>
      </c>
      <c r="E48" s="8">
        <f t="shared" si="15"/>
        <v>48.260432378079436</v>
      </c>
      <c r="F48" s="8">
        <f t="shared" si="15"/>
        <v>83.144489030609179</v>
      </c>
      <c r="G48" s="8">
        <f t="shared" si="15"/>
        <v>88.946759259259238</v>
      </c>
      <c r="H48" s="8">
        <f t="shared" si="15"/>
        <v>100</v>
      </c>
      <c r="I48" s="8">
        <f t="shared" ref="I48:J48" si="16">AVERAGE(I35:I37)</f>
        <v>96.989217985781565</v>
      </c>
      <c r="J48" s="8">
        <f t="shared" si="16"/>
        <v>95.100553041729498</v>
      </c>
    </row>
    <row r="49" spans="1:16" x14ac:dyDescent="0.25">
      <c r="B49" t="s">
        <v>13</v>
      </c>
      <c r="C49" s="8">
        <f t="shared" ref="C49:H49" si="17">AVERAGE(C39:C41)</f>
        <v>31.019781512197486</v>
      </c>
      <c r="D49" s="8">
        <f t="shared" si="17"/>
        <v>29.834486312072915</v>
      </c>
      <c r="E49" s="8">
        <f t="shared" si="17"/>
        <v>78.850232982772312</v>
      </c>
      <c r="F49" s="8">
        <f t="shared" si="17"/>
        <v>79.288940676715058</v>
      </c>
      <c r="G49" s="8">
        <f t="shared" si="17"/>
        <v>82.747925980398747</v>
      </c>
      <c r="H49" s="8">
        <f t="shared" si="17"/>
        <v>99.030303030303017</v>
      </c>
      <c r="I49" s="8">
        <f t="shared" ref="I49:J49" si="18">AVERAGE(I39:I41)</f>
        <v>92.113575523851907</v>
      </c>
      <c r="J49" s="8">
        <f t="shared" si="18"/>
        <v>87.130178008096721</v>
      </c>
    </row>
    <row r="50" spans="1:16" x14ac:dyDescent="0.25">
      <c r="B50" t="s">
        <v>10</v>
      </c>
      <c r="C50" s="8">
        <f t="shared" ref="C50:H50" si="19">C43</f>
        <v>18.604651162790699</v>
      </c>
      <c r="D50" s="8">
        <f t="shared" si="19"/>
        <v>18.897637795275589</v>
      </c>
      <c r="E50" s="8">
        <f t="shared" si="19"/>
        <v>27.927927927927932</v>
      </c>
      <c r="F50" s="8">
        <f t="shared" si="19"/>
        <v>39.285714285714278</v>
      </c>
      <c r="G50" s="8">
        <f t="shared" si="19"/>
        <v>64.462809917355372</v>
      </c>
      <c r="H50" s="8">
        <f t="shared" si="19"/>
        <v>94.615384615384599</v>
      </c>
      <c r="I50" s="8">
        <f t="shared" ref="I50:J50" si="20">I43</f>
        <v>91.666666666666657</v>
      </c>
      <c r="J50" s="8">
        <f t="shared" si="20"/>
        <v>96.428571428571431</v>
      </c>
    </row>
    <row r="51" spans="1:16" x14ac:dyDescent="0.25">
      <c r="B51"/>
      <c r="C51" s="8"/>
      <c r="D51" s="8"/>
      <c r="E51" s="8"/>
      <c r="F51" s="8"/>
      <c r="G51" s="8"/>
      <c r="H51" s="8"/>
      <c r="I51" s="8"/>
      <c r="J51" s="8"/>
    </row>
    <row r="52" spans="1:16" x14ac:dyDescent="0.25">
      <c r="B52" s="2" t="s">
        <v>8</v>
      </c>
      <c r="C52" s="8"/>
      <c r="D52" s="8"/>
      <c r="E52" s="8"/>
      <c r="F52" s="8"/>
      <c r="G52" s="8"/>
      <c r="H52" s="8"/>
      <c r="I52" s="8"/>
      <c r="J52" s="8"/>
    </row>
    <row r="53" spans="1:16" x14ac:dyDescent="0.25">
      <c r="B53" t="s">
        <v>16</v>
      </c>
      <c r="C53" s="8">
        <f t="shared" ref="C53:H53" si="21">STDEV(C31:C33)</f>
        <v>1.4728778237485638</v>
      </c>
      <c r="D53" s="8">
        <f t="shared" si="21"/>
        <v>0.73331791860106865</v>
      </c>
      <c r="E53" s="8">
        <f t="shared" si="21"/>
        <v>1.054186672351888</v>
      </c>
      <c r="F53" s="8">
        <f t="shared" si="21"/>
        <v>2.0149123362415269</v>
      </c>
      <c r="G53" s="8">
        <f t="shared" si="21"/>
        <v>1.8516952535237023</v>
      </c>
      <c r="H53" s="8">
        <f t="shared" si="21"/>
        <v>4.0541741723946645</v>
      </c>
      <c r="I53" s="8">
        <f t="shared" ref="I53:J53" si="22">STDEV(I31:I33)</f>
        <v>3.4571582553265769</v>
      </c>
      <c r="J53" s="8">
        <f t="shared" si="22"/>
        <v>5.1320500525526587</v>
      </c>
    </row>
    <row r="54" spans="1:16" x14ac:dyDescent="0.25">
      <c r="B54" t="s">
        <v>19</v>
      </c>
      <c r="C54" s="8">
        <f t="shared" ref="C54:H54" si="23">STDEV(C35:C37)</f>
        <v>1.792335249731265</v>
      </c>
      <c r="D54" s="8">
        <f t="shared" si="23"/>
        <v>0.55876156831075652</v>
      </c>
      <c r="E54" s="8">
        <f t="shared" si="23"/>
        <v>3.2148405178674144</v>
      </c>
      <c r="F54" s="8">
        <f t="shared" si="23"/>
        <v>3.1058390605718702</v>
      </c>
      <c r="G54" s="8">
        <f t="shared" si="23"/>
        <v>2.9646578991834156</v>
      </c>
      <c r="H54" s="8">
        <f t="shared" si="23"/>
        <v>0</v>
      </c>
      <c r="I54" s="8">
        <f t="shared" ref="I54:J54" si="24">STDEV(I35:I37)</f>
        <v>1.073092382680866</v>
      </c>
      <c r="J54" s="8">
        <f t="shared" si="24"/>
        <v>1.5808408487836108</v>
      </c>
    </row>
    <row r="55" spans="1:16" x14ac:dyDescent="0.25">
      <c r="B55" t="s">
        <v>13</v>
      </c>
      <c r="C55" s="8">
        <f t="shared" ref="C55:H55" si="25">STDEV(C39:C41)</f>
        <v>7.2231664338465293</v>
      </c>
      <c r="D55" s="8">
        <f t="shared" si="25"/>
        <v>1.4026741008964549</v>
      </c>
      <c r="E55" s="8">
        <f t="shared" si="25"/>
        <v>0.90621078503527941</v>
      </c>
      <c r="F55" s="8">
        <f t="shared" si="25"/>
        <v>0.7348215506332908</v>
      </c>
      <c r="G55" s="8">
        <f t="shared" si="25"/>
        <v>0.16478052875092628</v>
      </c>
      <c r="H55" s="8">
        <f t="shared" si="25"/>
        <v>1.6795644194607362</v>
      </c>
      <c r="I55" s="8">
        <f t="shared" ref="I55:J55" si="26">STDEV(I39:I41)</f>
        <v>1.4374987820063032</v>
      </c>
      <c r="J55" s="8">
        <f t="shared" si="26"/>
        <v>3.1984455930638642</v>
      </c>
    </row>
    <row r="56" spans="1:16" x14ac:dyDescent="0.25">
      <c r="B56"/>
      <c r="C56" s="8"/>
      <c r="D56" s="8"/>
      <c r="E56" s="8"/>
      <c r="F56" s="8"/>
    </row>
    <row r="57" spans="1:16" x14ac:dyDescent="0.25">
      <c r="A57" s="16"/>
      <c r="B57" s="2" t="s">
        <v>48</v>
      </c>
      <c r="C57">
        <f>1/24</f>
        <v>4.1666666666666664E-2</v>
      </c>
      <c r="D57">
        <v>1</v>
      </c>
      <c r="E57">
        <v>14</v>
      </c>
      <c r="F57">
        <v>53</v>
      </c>
      <c r="G57">
        <v>90</v>
      </c>
    </row>
    <row r="58" spans="1:16" x14ac:dyDescent="0.25">
      <c r="B58" t="s">
        <v>56</v>
      </c>
      <c r="C58" s="8">
        <f>C34</f>
        <v>26.190476190476186</v>
      </c>
      <c r="D58" s="8">
        <f>D34</f>
        <v>28.888888888888886</v>
      </c>
      <c r="E58" s="8">
        <f>G34</f>
        <v>27.472527472527482</v>
      </c>
      <c r="F58" s="8">
        <f>I34</f>
        <v>29.702970297029697</v>
      </c>
      <c r="G58" s="18">
        <f>J34</f>
        <v>35.483870967741943</v>
      </c>
    </row>
    <row r="59" spans="1:16" x14ac:dyDescent="0.25">
      <c r="B59" t="s">
        <v>57</v>
      </c>
      <c r="C59" s="8">
        <f>C38</f>
        <v>67.708333333333343</v>
      </c>
      <c r="D59" s="8">
        <f>D38</f>
        <v>66.972477064220186</v>
      </c>
      <c r="E59" s="8">
        <f>G38</f>
        <v>36.956521739130437</v>
      </c>
      <c r="F59" s="8">
        <f>I38</f>
        <v>62.637362637362649</v>
      </c>
      <c r="G59" s="18">
        <f>J38</f>
        <v>64.356435643564367</v>
      </c>
    </row>
    <row r="60" spans="1:16" x14ac:dyDescent="0.25">
      <c r="A60" s="16"/>
      <c r="B60" t="s">
        <v>58</v>
      </c>
      <c r="C60" s="8">
        <f>C42</f>
        <v>26.666666666666668</v>
      </c>
      <c r="D60" s="8">
        <f>D42</f>
        <v>31.25</v>
      </c>
      <c r="E60" s="8">
        <f>G42</f>
        <v>28.703703703703702</v>
      </c>
      <c r="F60" s="8">
        <f>I42</f>
        <v>33.620689655172413</v>
      </c>
      <c r="G60" s="18">
        <f>J42</f>
        <v>41.228070175438596</v>
      </c>
    </row>
    <row r="61" spans="1:16" x14ac:dyDescent="0.25">
      <c r="A61" s="16"/>
    </row>
    <row r="64" spans="1:16" x14ac:dyDescent="0.25">
      <c r="P64" s="13" t="s">
        <v>63</v>
      </c>
    </row>
    <row r="65" spans="1:16" x14ac:dyDescent="0.25">
      <c r="P65" s="13" t="s">
        <v>64</v>
      </c>
    </row>
    <row r="68" spans="1:16" x14ac:dyDescent="0.25">
      <c r="A68" s="16"/>
    </row>
    <row r="69" spans="1:16" x14ac:dyDescent="0.25">
      <c r="A69" s="16"/>
    </row>
    <row r="74" spans="1:16" x14ac:dyDescent="0.25">
      <c r="A74" s="16"/>
    </row>
    <row r="75" spans="1:16" x14ac:dyDescent="0.25">
      <c r="C75" s="18"/>
      <c r="D75" s="18"/>
      <c r="E75" s="18"/>
      <c r="F75" s="18"/>
      <c r="G75" s="18"/>
    </row>
    <row r="76" spans="1:16" x14ac:dyDescent="0.25">
      <c r="C76" s="18"/>
      <c r="D76" s="18"/>
      <c r="E76" s="18"/>
      <c r="F76" s="18"/>
      <c r="G76" s="18"/>
    </row>
    <row r="77" spans="1:16" x14ac:dyDescent="0.25">
      <c r="C77" s="18"/>
      <c r="D77" s="18"/>
      <c r="E77" s="18"/>
      <c r="F77" s="18"/>
      <c r="G77" s="18"/>
    </row>
    <row r="78" spans="1:16" x14ac:dyDescent="0.25">
      <c r="C78" s="18"/>
      <c r="D78" s="18"/>
      <c r="E78" s="18"/>
      <c r="F78" s="18"/>
      <c r="G78" s="18"/>
    </row>
    <row r="79" spans="1:16" x14ac:dyDescent="0.25">
      <c r="C79" s="18"/>
      <c r="D79" s="18"/>
      <c r="E79" s="18"/>
      <c r="F79" s="18"/>
      <c r="G79" s="18"/>
    </row>
    <row r="80" spans="1:16" x14ac:dyDescent="0.25">
      <c r="C80" s="11"/>
      <c r="D80" s="11"/>
      <c r="E80" s="11"/>
      <c r="F80" s="11"/>
      <c r="G80" s="11"/>
    </row>
  </sheetData>
  <pageMargins left="0.7" right="0.7" top="0.75" bottom="0.75" header="0.3" footer="0.3"/>
  <pageSetup paperSize="9" scale="2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J12" sqref="J12"/>
    </sheetView>
  </sheetViews>
  <sheetFormatPr defaultRowHeight="15" x14ac:dyDescent="0.25"/>
  <cols>
    <col min="1" max="1" width="12.140625" bestFit="1" customWidth="1"/>
  </cols>
  <sheetData>
    <row r="1" spans="1:12" x14ac:dyDescent="0.25">
      <c r="B1">
        <f>1/24</f>
        <v>4.1666666666666664E-2</v>
      </c>
      <c r="C1">
        <v>1</v>
      </c>
      <c r="D1">
        <v>4</v>
      </c>
      <c r="E1">
        <v>8</v>
      </c>
      <c r="F1">
        <v>14</v>
      </c>
      <c r="G1">
        <v>33</v>
      </c>
      <c r="H1">
        <v>53</v>
      </c>
      <c r="I1">
        <v>92</v>
      </c>
      <c r="J1">
        <v>230</v>
      </c>
    </row>
    <row r="2" spans="1:12" x14ac:dyDescent="0.25">
      <c r="A2" t="s">
        <v>53</v>
      </c>
      <c r="B2" t="s">
        <v>31</v>
      </c>
      <c r="C2" t="s">
        <v>32</v>
      </c>
      <c r="D2" t="s">
        <v>33</v>
      </c>
      <c r="E2" t="s">
        <v>47</v>
      </c>
      <c r="F2" t="s">
        <v>34</v>
      </c>
      <c r="G2" t="s">
        <v>35</v>
      </c>
      <c r="H2" t="s">
        <v>36</v>
      </c>
      <c r="I2" t="s">
        <v>37</v>
      </c>
      <c r="L2" t="s">
        <v>54</v>
      </c>
    </row>
    <row r="3" spans="1:12" x14ac:dyDescent="0.25">
      <c r="A3" t="s">
        <v>60</v>
      </c>
      <c r="B3">
        <v>1.2</v>
      </c>
      <c r="C3">
        <v>1.2</v>
      </c>
      <c r="D3">
        <v>1.2</v>
      </c>
      <c r="E3">
        <v>1.2</v>
      </c>
      <c r="F3">
        <v>1.7</v>
      </c>
      <c r="G3">
        <v>1.7</v>
      </c>
      <c r="H3">
        <v>1.7</v>
      </c>
      <c r="I3">
        <v>1.7</v>
      </c>
      <c r="J3">
        <v>1</v>
      </c>
      <c r="L3">
        <f>SUM(B3:J3)</f>
        <v>12.599999999999998</v>
      </c>
    </row>
    <row r="4" spans="1:12" x14ac:dyDescent="0.25">
      <c r="A4" t="s">
        <v>48</v>
      </c>
      <c r="B4">
        <v>1.2</v>
      </c>
      <c r="C4">
        <v>1.2</v>
      </c>
      <c r="F4">
        <v>1.7</v>
      </c>
      <c r="H4">
        <v>1.7</v>
      </c>
      <c r="I4">
        <v>1.7</v>
      </c>
      <c r="J4">
        <v>1</v>
      </c>
      <c r="L4">
        <f>SUM(B4:J4)</f>
        <v>8.5</v>
      </c>
    </row>
    <row r="6" spans="1:12" x14ac:dyDescent="0.25">
      <c r="L6" t="s">
        <v>55</v>
      </c>
    </row>
    <row r="10" spans="1:12" x14ac:dyDescent="0.25">
      <c r="A10" t="s">
        <v>68</v>
      </c>
      <c r="F10" t="s">
        <v>70</v>
      </c>
      <c r="L10" t="s">
        <v>54</v>
      </c>
    </row>
    <row r="11" spans="1:12" x14ac:dyDescent="0.25">
      <c r="A11" t="s">
        <v>16</v>
      </c>
      <c r="I11" t="s">
        <v>69</v>
      </c>
      <c r="J11">
        <v>60</v>
      </c>
    </row>
    <row r="12" spans="1:12" x14ac:dyDescent="0.25">
      <c r="A12" t="s">
        <v>19</v>
      </c>
      <c r="E12" t="s">
        <v>69</v>
      </c>
      <c r="I12" t="s">
        <v>69</v>
      </c>
      <c r="J12">
        <v>60</v>
      </c>
    </row>
    <row r="13" spans="1:12" x14ac:dyDescent="0.25">
      <c r="A13" t="s">
        <v>13</v>
      </c>
      <c r="G13">
        <v>15</v>
      </c>
      <c r="H13">
        <v>30</v>
      </c>
      <c r="I13">
        <v>15</v>
      </c>
      <c r="J13">
        <v>0</v>
      </c>
      <c r="L13">
        <f>SUM(B13:J13)</f>
        <v>60</v>
      </c>
    </row>
    <row r="15" spans="1:12" x14ac:dyDescent="0.25">
      <c r="A15" t="s">
        <v>71</v>
      </c>
      <c r="B15" t="s">
        <v>72</v>
      </c>
    </row>
    <row r="16" spans="1:12" x14ac:dyDescent="0.25">
      <c r="B1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Tc</vt:lpstr>
      <vt:lpstr>Tc - blank corrected</vt:lpstr>
      <vt:lpstr>pH</vt:lpstr>
      <vt:lpstr>Eh</vt:lpstr>
      <vt:lpstr>NO2</vt:lpstr>
      <vt:lpstr>Fe(II)</vt:lpstr>
      <vt:lpstr>Fe(tot)</vt:lpstr>
      <vt:lpstr>% Fe(II)</vt:lpstr>
      <vt:lpstr>volume sampled</vt:lpstr>
      <vt:lpstr>Fe v Tc</vt:lpstr>
      <vt:lpstr>Fe v Tc v Eh</vt:lpstr>
      <vt:lpstr>HRC v AcLac</vt:lpstr>
      <vt:lpstr>all graphs</vt:lpstr>
      <vt:lpstr>data for origin</vt:lpstr>
      <vt:lpstr>data for origin (2)</vt:lpstr>
      <vt:lpstr>Sheet3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</dc:creator>
  <cp:lastModifiedBy>Laura N</cp:lastModifiedBy>
  <cp:lastPrinted>2014-12-04T10:38:45Z</cp:lastPrinted>
  <dcterms:created xsi:type="dcterms:W3CDTF">2014-11-10T11:44:56Z</dcterms:created>
  <dcterms:modified xsi:type="dcterms:W3CDTF">2015-08-13T15:05:27Z</dcterms:modified>
</cp:coreProperties>
</file>