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S\Projetos\Melanoma\2019\Consulta pública\"/>
    </mc:Choice>
  </mc:AlternateContent>
  <xr:revisionPtr revIDLastSave="0" documentId="13_ncr:1_{A1A74C33-A101-4B49-8631-71D21C0F9964}" xr6:coauthVersionLast="36" xr6:coauthVersionMax="36" xr10:uidLastSave="{00000000-0000-0000-0000-000000000000}"/>
  <bookViews>
    <workbookView xWindow="0" yWindow="0" windowWidth="28800" windowHeight="12225" tabRatio="168" xr2:uid="{C6CAC24A-B241-4ABC-AB3D-0C91BC1656A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C8" i="1" l="1"/>
  <c r="C11" i="1" l="1"/>
  <c r="C15" i="1" s="1"/>
  <c r="C9" i="1"/>
  <c r="C10" i="1"/>
  <c r="C7" i="1"/>
  <c r="C6" i="1"/>
  <c r="C5" i="1"/>
  <c r="C4" i="1"/>
  <c r="C14" i="1" l="1"/>
  <c r="C13" i="1"/>
</calcChain>
</file>

<file path=xl/sharedStrings.xml><?xml version="1.0" encoding="utf-8"?>
<sst xmlns="http://schemas.openxmlformats.org/spreadsheetml/2006/main" count="158" uniqueCount="71">
  <si>
    <t>Medicamento</t>
  </si>
  <si>
    <t>Posologia</t>
  </si>
  <si>
    <t>Duração</t>
  </si>
  <si>
    <t>Vemurafenibe</t>
  </si>
  <si>
    <t>960 mg 2 vezes ao dia (1.920 mg/dia)</t>
  </si>
  <si>
    <t>Até a progressão da doença ou morte</t>
  </si>
  <si>
    <t>Dabrafenibe</t>
  </si>
  <si>
    <t>150 mg 2 vezes ao dia (300 mg/dia)</t>
  </si>
  <si>
    <t>Cobimetinibe</t>
  </si>
  <si>
    <t>Trametinibe</t>
  </si>
  <si>
    <t>Ipilimumabe</t>
  </si>
  <si>
    <t>Nivolumabe</t>
  </si>
  <si>
    <t>Pembrolizumabe</t>
  </si>
  <si>
    <t>Secretaria Executiva - CMED</t>
  </si>
  <si>
    <t>LISTA DE PREÇOS DE MEDICAMENTOS - PREÇOS FÁBRICA E MÁXIMOS DE VENDA AO GOVERNO</t>
  </si>
  <si>
    <t>Publicada em: 01/02/2020, atualizada em 07/02/2020</t>
  </si>
  <si>
    <t>PMVG 0%</t>
  </si>
  <si>
    <t>PMVG 18%</t>
  </si>
  <si>
    <t>IPILIMUMABE</t>
  </si>
  <si>
    <t>NIVOLUMABE</t>
  </si>
  <si>
    <t>VEMURAFENIBE</t>
  </si>
  <si>
    <t>50 MG SOL INJ CT 1 FA VD TRANS X 10 ML</t>
  </si>
  <si>
    <t>200 MG SOL INJ CT 1 FA VD TRANS X 40 ML</t>
  </si>
  <si>
    <t>100 MG SOL INJ CT 1 FA VD INC X 10 ML</t>
  </si>
  <si>
    <t>40 MG SOL INJ CT 1 FA VD INC X 4 ML</t>
  </si>
  <si>
    <t>240 MG COM REV CT BL AL AL X 56</t>
  </si>
  <si>
    <t>11636,33</t>
  </si>
  <si>
    <t>46545,35</t>
  </si>
  <si>
    <t>5361,99</t>
  </si>
  <si>
    <t>2144,80</t>
  </si>
  <si>
    <t>5322,02</t>
  </si>
  <si>
    <t>14190,64</t>
  </si>
  <si>
    <t>56762,62</t>
  </si>
  <si>
    <t>6719,18</t>
  </si>
  <si>
    <t>2687,68</t>
  </si>
  <si>
    <t>6669,08</t>
  </si>
  <si>
    <t>100 MG/ 4 ML SOL INJ CT FA VD INC X 4 ML</t>
  </si>
  <si>
    <t>PEMBROLIZUMABE</t>
  </si>
  <si>
    <t>9651,60</t>
  </si>
  <si>
    <t>12094,53</t>
  </si>
  <si>
    <t>20 MG COM REV CT BL AL PLAS TRANS X 63</t>
  </si>
  <si>
    <t>HEMIFUMARATO DE COBIMETINIBE</t>
  </si>
  <si>
    <t>11080,83</t>
  </si>
  <si>
    <t>13885,51</t>
  </si>
  <si>
    <t>MESILATO DE DABRAFENIBE</t>
  </si>
  <si>
    <t>50 MG CAP DURA CT FR PLAS OPC X 28</t>
  </si>
  <si>
    <t>3284,13</t>
  </si>
  <si>
    <t>4115,38</t>
  </si>
  <si>
    <t>DIMETILSULFÓXIDO DE TRAMETINIBE</t>
  </si>
  <si>
    <t>2 MG/DOSE COM REV CT FR PLAS OPC X 30</t>
  </si>
  <si>
    <t>12136,02</t>
  </si>
  <si>
    <t>15207,78</t>
  </si>
  <si>
    <t>240 mg a cada 2 semanas</t>
  </si>
  <si>
    <t>200 mg a cada 3 semanas</t>
  </si>
  <si>
    <t>Custo mensal</t>
  </si>
  <si>
    <t>2 mg uma vez ao dia</t>
  </si>
  <si>
    <t>Nivolumabe em associação (indução)</t>
  </si>
  <si>
    <r>
      <t>1mg/kg a cada 3 semanas (total 4 doses)</t>
    </r>
    <r>
      <rPr>
        <b/>
        <sz val="11"/>
        <color theme="1"/>
        <rFont val="Calibri"/>
        <family val="2"/>
        <scheme val="minor"/>
      </rPr>
      <t xml:space="preserve"> R$ por dose 80 mg</t>
    </r>
  </si>
  <si>
    <r>
      <t>3 mg/kg a cada 3 semanas (total 4 doses)</t>
    </r>
    <r>
      <rPr>
        <b/>
        <sz val="11"/>
        <rFont val="Calibri"/>
        <family val="2"/>
        <scheme val="minor"/>
      </rPr>
      <t xml:space="preserve"> R$ por dose 250 mg</t>
    </r>
  </si>
  <si>
    <t>Os valores em preto abaixo não são descontos, apenas o preço do comprimido</t>
  </si>
  <si>
    <t>1 mg/kg (infusão intravenosa de 30 minutos) seguida por ipilimumabe 3 mg/kg (infusão intravenosa de 90 minutos) no mesmo dia a cada 3 semanas - total de 4 doses; manutenção: nivolumabe 240 mg a cada 2 semanas</t>
  </si>
  <si>
    <r>
      <t xml:space="preserve">60 mg uma vez ao dia </t>
    </r>
    <r>
      <rPr>
        <sz val="11"/>
        <rFont val="Calibri"/>
        <family val="2"/>
        <scheme val="minor"/>
      </rPr>
      <t>(ciclo 21d/7d)</t>
    </r>
  </si>
  <si>
    <t>Custo unitário</t>
  </si>
  <si>
    <t>4026,86*</t>
  </si>
  <si>
    <t>1610,75*</t>
  </si>
  <si>
    <t>Até progressão da doença ou morte ou por até 24 meses em pacientes sem progressão da doença.</t>
  </si>
  <si>
    <t>*preço proposto pelo fabricante</t>
  </si>
  <si>
    <t>Custo mensal com preço proposto pelo fabricante</t>
  </si>
  <si>
    <t>Vemurafenibe/cobimetinibe</t>
  </si>
  <si>
    <t>Dabrafenibe/trametinibe</t>
  </si>
  <si>
    <t>Nivolumabe/ipilimumabe (indução)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</si>
</sst>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rgb="FFA9D08E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rgb="FFA9D08E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3" xfId="0" applyFont="1" applyBorder="1"/>
    <xf numFmtId="0" fontId="0" fillId="2" borderId="4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 wrapText="1"/>
    </xf>
    <xf numFmtId="2" fontId="0" fillId="2" borderId="4" xfId="0" applyNumberFormat="1" applyFont="1" applyFill="1" applyBorder="1" applyAlignment="1">
      <alignment horizontal="left"/>
    </xf>
    <xf numFmtId="2" fontId="0" fillId="0" borderId="3" xfId="0" applyNumberFormat="1" applyFont="1" applyBorder="1" applyAlignment="1">
      <alignment horizontal="left"/>
    </xf>
    <xf numFmtId="2" fontId="0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</cellXfs>
  <cellStyles count="2">
    <cellStyle name="Normal" xfId="0" builtinId="0"/>
    <cellStyle name="Normal 2" xfId="1" xr:uid="{1A383B77-8FC5-42B2-8128-514BD0D8D7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7317-54EC-414A-89D5-65E2A65E4EE5}">
  <dimension ref="A3:G30"/>
  <sheetViews>
    <sheetView tabSelected="1" workbookViewId="0">
      <selection activeCell="F18" sqref="F18"/>
    </sheetView>
  </sheetViews>
  <sheetFormatPr defaultRowHeight="15" x14ac:dyDescent="0.25"/>
  <cols>
    <col min="1" max="1" width="38.5703125" customWidth="1"/>
    <col min="2" max="2" width="55.5703125" style="1" customWidth="1"/>
    <col min="3" max="4" width="22.85546875" style="1" customWidth="1"/>
    <col min="5" max="5" width="35.140625" style="1" customWidth="1"/>
    <col min="6" max="6" width="28" style="1" customWidth="1"/>
  </cols>
  <sheetData>
    <row r="3" spans="1:7" s="9" customFormat="1" ht="30.75" customHeight="1" x14ac:dyDescent="0.25">
      <c r="A3" s="9" t="s">
        <v>0</v>
      </c>
      <c r="B3" s="8" t="s">
        <v>1</v>
      </c>
      <c r="C3" s="8" t="s">
        <v>54</v>
      </c>
      <c r="D3" s="23" t="s">
        <v>67</v>
      </c>
      <c r="E3" s="8" t="s">
        <v>2</v>
      </c>
      <c r="F3" s="8"/>
    </row>
    <row r="4" spans="1:7" x14ac:dyDescent="0.25">
      <c r="A4" t="s">
        <v>3</v>
      </c>
      <c r="B4" s="1" t="s">
        <v>4</v>
      </c>
      <c r="C4" s="13">
        <f>D21*4*2*30</f>
        <v>22808.657142857144</v>
      </c>
      <c r="D4" s="13"/>
      <c r="E4" s="1" t="s">
        <v>5</v>
      </c>
      <c r="F4" s="10"/>
    </row>
    <row r="5" spans="1:7" x14ac:dyDescent="0.25">
      <c r="A5" t="s">
        <v>6</v>
      </c>
      <c r="B5" s="1" t="s">
        <v>7</v>
      </c>
      <c r="C5" s="13">
        <f>D22*3*2*30</f>
        <v>21112.264285714286</v>
      </c>
      <c r="D5" s="13"/>
      <c r="E5" s="1" t="s">
        <v>5</v>
      </c>
    </row>
    <row r="6" spans="1:7" x14ac:dyDescent="0.25">
      <c r="A6" t="s">
        <v>8</v>
      </c>
      <c r="B6" s="1" t="s">
        <v>61</v>
      </c>
      <c r="C6" s="13">
        <f>(D23*3*21*13)/12</f>
        <v>12004.2325</v>
      </c>
      <c r="D6" s="13"/>
      <c r="E6" s="1" t="s">
        <v>5</v>
      </c>
      <c r="G6" s="1"/>
    </row>
    <row r="7" spans="1:7" x14ac:dyDescent="0.25">
      <c r="A7" t="s">
        <v>9</v>
      </c>
      <c r="B7" s="1" t="s">
        <v>55</v>
      </c>
      <c r="C7" s="13">
        <f>D24*30</f>
        <v>12136.02</v>
      </c>
      <c r="D7" s="13"/>
      <c r="E7" s="1" t="s">
        <v>5</v>
      </c>
    </row>
    <row r="8" spans="1:7" x14ac:dyDescent="0.25">
      <c r="A8" t="s">
        <v>10</v>
      </c>
      <c r="B8" s="1" t="s">
        <v>58</v>
      </c>
      <c r="C8" s="13">
        <f>(C26+C25)</f>
        <v>58181.68</v>
      </c>
      <c r="D8" s="13"/>
      <c r="E8" s="11"/>
      <c r="F8" s="12"/>
    </row>
    <row r="9" spans="1:7" x14ac:dyDescent="0.25">
      <c r="A9" t="s">
        <v>11</v>
      </c>
      <c r="B9" s="1" t="s">
        <v>52</v>
      </c>
      <c r="C9" s="13">
        <f>(((C27*2)+C28)*26)/12</f>
        <v>27882.356666666663</v>
      </c>
      <c r="D9" s="13">
        <v>20939.685000000001</v>
      </c>
      <c r="E9" s="1" t="s">
        <v>5</v>
      </c>
      <c r="F9" s="10"/>
    </row>
    <row r="10" spans="1:7" ht="45" x14ac:dyDescent="0.25">
      <c r="A10" t="s">
        <v>12</v>
      </c>
      <c r="B10" s="1" t="s">
        <v>53</v>
      </c>
      <c r="C10" s="13">
        <f>((C29*2)*18)/12</f>
        <v>28954.800000000003</v>
      </c>
      <c r="D10" s="13"/>
      <c r="E10" s="20" t="s">
        <v>65</v>
      </c>
      <c r="F10" s="12"/>
    </row>
    <row r="11" spans="1:7" x14ac:dyDescent="0.25">
      <c r="A11" t="s">
        <v>56</v>
      </c>
      <c r="B11" s="1" t="s">
        <v>57</v>
      </c>
      <c r="C11" s="13">
        <f>C28*2</f>
        <v>4289.6000000000004</v>
      </c>
      <c r="D11" s="13"/>
    </row>
    <row r="12" spans="1:7" ht="60" x14ac:dyDescent="0.25">
      <c r="B12" s="22" t="s">
        <v>60</v>
      </c>
      <c r="C12" s="14"/>
      <c r="D12" s="14"/>
    </row>
    <row r="13" spans="1:7" x14ac:dyDescent="0.25">
      <c r="A13" t="s">
        <v>68</v>
      </c>
      <c r="C13" s="13">
        <f>C4+C6</f>
        <v>34812.889642857146</v>
      </c>
      <c r="E13" s="1" t="s">
        <v>5</v>
      </c>
      <c r="F13" s="21"/>
    </row>
    <row r="14" spans="1:7" x14ac:dyDescent="0.25">
      <c r="A14" t="s">
        <v>69</v>
      </c>
      <c r="C14" s="13">
        <f>C5+C7</f>
        <v>33248.284285714282</v>
      </c>
      <c r="E14" s="1" t="s">
        <v>5</v>
      </c>
    </row>
    <row r="15" spans="1:7" x14ac:dyDescent="0.25">
      <c r="A15" t="s">
        <v>70</v>
      </c>
      <c r="C15" s="13">
        <f>C11+C8</f>
        <v>62471.28</v>
      </c>
    </row>
    <row r="16" spans="1:7" x14ac:dyDescent="0.25">
      <c r="C16" s="13"/>
    </row>
    <row r="17" spans="1:6" x14ac:dyDescent="0.25">
      <c r="A17" s="24" t="s">
        <v>13</v>
      </c>
      <c r="F17"/>
    </row>
    <row r="18" spans="1:6" x14ac:dyDescent="0.25">
      <c r="A18" s="24" t="s">
        <v>14</v>
      </c>
      <c r="F18"/>
    </row>
    <row r="19" spans="1:6" x14ac:dyDescent="0.25">
      <c r="A19" s="25" t="s">
        <v>15</v>
      </c>
      <c r="D19" s="1" t="s">
        <v>59</v>
      </c>
      <c r="F19"/>
    </row>
    <row r="20" spans="1:6" x14ac:dyDescent="0.25">
      <c r="C20" s="8" t="s">
        <v>16</v>
      </c>
      <c r="D20" s="8" t="s">
        <v>62</v>
      </c>
      <c r="E20" s="9" t="s">
        <v>17</v>
      </c>
      <c r="F20"/>
    </row>
    <row r="21" spans="1:6" x14ac:dyDescent="0.25">
      <c r="A21" s="4" t="s">
        <v>20</v>
      </c>
      <c r="B21" s="7" t="s">
        <v>25</v>
      </c>
      <c r="C21" s="7" t="s">
        <v>30</v>
      </c>
      <c r="D21" s="15">
        <f>C21/56</f>
        <v>95.036071428571432</v>
      </c>
      <c r="E21" s="7" t="s">
        <v>35</v>
      </c>
      <c r="F21"/>
    </row>
    <row r="22" spans="1:6" x14ac:dyDescent="0.25">
      <c r="A22" s="3" t="s">
        <v>44</v>
      </c>
      <c r="B22" s="6" t="s">
        <v>45</v>
      </c>
      <c r="C22" s="6" t="s">
        <v>46</v>
      </c>
      <c r="D22" s="16">
        <f>C22/28</f>
        <v>117.29035714285715</v>
      </c>
      <c r="E22" s="6" t="s">
        <v>47</v>
      </c>
      <c r="F22"/>
    </row>
    <row r="23" spans="1:6" x14ac:dyDescent="0.25">
      <c r="A23" s="2" t="s">
        <v>41</v>
      </c>
      <c r="B23" s="5" t="s">
        <v>40</v>
      </c>
      <c r="C23" s="5" t="s">
        <v>42</v>
      </c>
      <c r="D23" s="17">
        <f>C23/63</f>
        <v>175.88619047619048</v>
      </c>
      <c r="E23" s="5" t="s">
        <v>43</v>
      </c>
      <c r="F23"/>
    </row>
    <row r="24" spans="1:6" x14ac:dyDescent="0.25">
      <c r="A24" s="3" t="s">
        <v>48</v>
      </c>
      <c r="B24" s="6" t="s">
        <v>49</v>
      </c>
      <c r="C24" s="6" t="s">
        <v>50</v>
      </c>
      <c r="D24" s="16">
        <f>C24/30</f>
        <v>404.53399999999999</v>
      </c>
      <c r="E24" s="6" t="s">
        <v>51</v>
      </c>
      <c r="F24"/>
    </row>
    <row r="25" spans="1:6" x14ac:dyDescent="0.25">
      <c r="A25" s="2" t="s">
        <v>18</v>
      </c>
      <c r="B25" s="5" t="s">
        <v>21</v>
      </c>
      <c r="C25" s="5" t="s">
        <v>26</v>
      </c>
      <c r="D25" s="17"/>
      <c r="E25" s="5" t="s">
        <v>31</v>
      </c>
      <c r="F25"/>
    </row>
    <row r="26" spans="1:6" x14ac:dyDescent="0.25">
      <c r="A26" s="3" t="s">
        <v>18</v>
      </c>
      <c r="B26" s="6" t="s">
        <v>22</v>
      </c>
      <c r="C26" s="6" t="s">
        <v>27</v>
      </c>
      <c r="D26" s="16"/>
      <c r="E26" s="6" t="s">
        <v>32</v>
      </c>
      <c r="F26"/>
    </row>
    <row r="27" spans="1:6" x14ac:dyDescent="0.25">
      <c r="A27" s="2" t="s">
        <v>19</v>
      </c>
      <c r="B27" s="5" t="s">
        <v>23</v>
      </c>
      <c r="C27" s="5" t="s">
        <v>28</v>
      </c>
      <c r="D27" s="18" t="s">
        <v>63</v>
      </c>
      <c r="E27" s="5" t="s">
        <v>33</v>
      </c>
      <c r="F27"/>
    </row>
    <row r="28" spans="1:6" x14ac:dyDescent="0.25">
      <c r="A28" s="3" t="s">
        <v>19</v>
      </c>
      <c r="B28" s="6" t="s">
        <v>24</v>
      </c>
      <c r="C28" s="6" t="s">
        <v>29</v>
      </c>
      <c r="D28" s="19" t="s">
        <v>64</v>
      </c>
      <c r="E28" s="6" t="s">
        <v>34</v>
      </c>
      <c r="F28"/>
    </row>
    <row r="29" spans="1:6" x14ac:dyDescent="0.25">
      <c r="A29" s="5" t="s">
        <v>37</v>
      </c>
      <c r="B29" s="5" t="s">
        <v>36</v>
      </c>
      <c r="C29" s="5" t="s">
        <v>38</v>
      </c>
      <c r="D29" s="17"/>
      <c r="E29" s="5" t="s">
        <v>39</v>
      </c>
      <c r="F29"/>
    </row>
    <row r="30" spans="1:6" x14ac:dyDescent="0.25">
      <c r="D30" s="11" t="s">
        <v>66</v>
      </c>
    </row>
  </sheetData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Leborato Guerra</dc:creator>
  <cp:lastModifiedBy>Renata Leborato Guerra</cp:lastModifiedBy>
  <dcterms:created xsi:type="dcterms:W3CDTF">2020-02-13T15:31:37Z</dcterms:created>
  <dcterms:modified xsi:type="dcterms:W3CDTF">2020-02-17T14:32:06Z</dcterms:modified>
</cp:coreProperties>
</file>